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xl/activeX/activeX3.xml" ContentType="application/vnd.ms-office.activeX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3895" windowHeight="9210"/>
  </bookViews>
  <sheets>
    <sheet name="1000_02" sheetId="1" r:id="rId1"/>
  </sheets>
  <externalReferences>
    <externalReference r:id="rId2"/>
  </externalReferences>
  <definedNames>
    <definedName name="D_d1">[1]const!$C$4</definedName>
    <definedName name="D_d2">[1]const!$C$5</definedName>
    <definedName name="E" localSheetId="0">'1000_02'!#REF!</definedName>
    <definedName name="Men1000_2">#REF!</definedName>
    <definedName name="N_dev">[1]const!$C$8</definedName>
    <definedName name="N_sor1">[1]const!$C$1</definedName>
    <definedName name="N_sor2">[1]const!$C$2</definedName>
    <definedName name="N_un">[1]const!$C$7</definedName>
    <definedName name="Women1000_1">'1000_02'!$B$8:$B$23</definedName>
    <definedName name="Women1000_2">#REF!</definedName>
    <definedName name="_xlnm.Print_Titles" localSheetId="0">'1000_02'!$2:$4</definedName>
    <definedName name="_xlnm.Print_Area" localSheetId="0">'1000_02'!$A$1:$P$41</definedName>
  </definedNames>
  <calcPr calcId="124519" fullCalcOnLoad="1"/>
</workbook>
</file>

<file path=xl/calcChain.xml><?xml version="1.0" encoding="utf-8"?>
<calcChain xmlns="http://schemas.openxmlformats.org/spreadsheetml/2006/main">
  <c r="L22" i="1"/>
  <c r="N22" s="1"/>
  <c r="L21"/>
  <c r="P21" s="1"/>
  <c r="N20"/>
  <c r="L20"/>
  <c r="N21" s="1"/>
  <c r="L19"/>
  <c r="P19" s="1"/>
  <c r="L18"/>
  <c r="P18" s="1"/>
  <c r="L17"/>
  <c r="N18" s="1"/>
  <c r="P16"/>
  <c r="L15"/>
  <c r="P15" s="1"/>
  <c r="L14"/>
  <c r="N14" s="1"/>
  <c r="L13"/>
  <c r="P13" s="1"/>
  <c r="P12"/>
  <c r="M12"/>
  <c r="L12"/>
  <c r="N12" s="1"/>
  <c r="L11"/>
  <c r="L10"/>
  <c r="N10" s="1"/>
  <c r="L9"/>
  <c r="P9" s="1"/>
  <c r="L8"/>
  <c r="N8" s="1"/>
  <c r="L6"/>
  <c r="C6"/>
  <c r="J4"/>
  <c r="A3"/>
  <c r="A2"/>
  <c r="P8" l="1"/>
  <c r="N9"/>
  <c r="P10"/>
  <c r="N11"/>
  <c r="N13"/>
  <c r="P14"/>
  <c r="N15"/>
  <c r="N17"/>
  <c r="N19"/>
  <c r="M22"/>
  <c r="P22"/>
  <c r="P17"/>
</calcChain>
</file>

<file path=xl/sharedStrings.xml><?xml version="1.0" encoding="utf-8"?>
<sst xmlns="http://schemas.openxmlformats.org/spreadsheetml/2006/main" count="120" uniqueCount="69">
  <si>
    <t>г.Коломна КЦ "Коломна"</t>
  </si>
  <si>
    <t>1.23,00</t>
  </si>
  <si>
    <t>1.17,50</t>
  </si>
  <si>
    <t>Место</t>
  </si>
  <si>
    <t>№</t>
  </si>
  <si>
    <t>Дорожка</t>
  </si>
  <si>
    <t>Фамилия, Имя</t>
  </si>
  <si>
    <t>Возр.группа</t>
  </si>
  <si>
    <t>Разряд</t>
  </si>
  <si>
    <t>Регион</t>
  </si>
  <si>
    <t>Тренер</t>
  </si>
  <si>
    <t>Время</t>
  </si>
  <si>
    <t>Очки</t>
  </si>
  <si>
    <t>Отст.</t>
  </si>
  <si>
    <t>Вып.разр</t>
  </si>
  <si>
    <t>o</t>
  </si>
  <si>
    <t xml:space="preserve">Шипова Валерия </t>
  </si>
  <si>
    <t>ср</t>
  </si>
  <si>
    <t>КМС</t>
  </si>
  <si>
    <t>Санкт-Петербург</t>
  </si>
  <si>
    <t>Пятышина А.В.</t>
  </si>
  <si>
    <t>i</t>
  </si>
  <si>
    <t xml:space="preserve">Мигова Софья </t>
  </si>
  <si>
    <t>Бирюкова Т.Ю.</t>
  </si>
  <si>
    <t xml:space="preserve">Вашкене Анна </t>
  </si>
  <si>
    <t>Куликов К.С.</t>
  </si>
  <si>
    <t xml:space="preserve">Савина Алина </t>
  </si>
  <si>
    <t>17.09.2000</t>
  </si>
  <si>
    <t>I разр.</t>
  </si>
  <si>
    <t>Московская область</t>
  </si>
  <si>
    <t>Крупенькова Екатерина</t>
  </si>
  <si>
    <t>Республика Беларусь (Минск)</t>
  </si>
  <si>
    <t>Казелин С.Н.</t>
  </si>
  <si>
    <t>Сидорок Елена</t>
  </si>
  <si>
    <t>Республика Беларусь</t>
  </si>
  <si>
    <t>Комов А.В.</t>
  </si>
  <si>
    <t>Ген Лилия</t>
  </si>
  <si>
    <t>II разр.</t>
  </si>
  <si>
    <t>Куксова Т.И.</t>
  </si>
  <si>
    <t>Прокопович Анастасия</t>
  </si>
  <si>
    <t>Агафошина Т.Н.</t>
  </si>
  <si>
    <t xml:space="preserve">Забродина Елизавета </t>
  </si>
  <si>
    <t>Куксов А.И.</t>
  </si>
  <si>
    <t>DQ</t>
  </si>
  <si>
    <t>Сечко Анастасия</t>
  </si>
  <si>
    <t>ст</t>
  </si>
  <si>
    <t>Бычкова Т.Н.</t>
  </si>
  <si>
    <t>Красовская Анастасия</t>
  </si>
  <si>
    <t>Смирнова Е.В.</t>
  </si>
  <si>
    <t>Лаговская Кристина</t>
  </si>
  <si>
    <t>Горбунова В.Н.</t>
  </si>
  <si>
    <t xml:space="preserve">Кротова Мария </t>
  </si>
  <si>
    <t>жен</t>
  </si>
  <si>
    <t>МС</t>
  </si>
  <si>
    <t>Морозова Е.Е.</t>
  </si>
  <si>
    <t xml:space="preserve">Евграфова Ксения </t>
  </si>
  <si>
    <t>юн</t>
  </si>
  <si>
    <t>03.08.1997</t>
  </si>
  <si>
    <t>Савельева Г.И. 
Савельев В.Г.</t>
  </si>
  <si>
    <t xml:space="preserve">Ковалева Анна </t>
  </si>
  <si>
    <t>Дрига С.Г.</t>
  </si>
  <si>
    <t>Начало: 16:45</t>
  </si>
  <si>
    <t>t льда: -6,3</t>
  </si>
  <si>
    <t>Окончание: 17:00</t>
  </si>
  <si>
    <t>t воздуха: +14,3</t>
  </si>
  <si>
    <t>влажность: 39 %</t>
  </si>
  <si>
    <t>Стартер: Е.Грошков</t>
  </si>
  <si>
    <t>Главный судья соревнований</t>
  </si>
  <si>
    <t>И.В. Исаенко</t>
  </si>
</sst>
</file>

<file path=xl/styles.xml><?xml version="1.0" encoding="utf-8"?>
<styleSheet xmlns="http://schemas.openxmlformats.org/spreadsheetml/2006/main">
  <numFmts count="4">
    <numFmt numFmtId="164" formatCode="mm/ss.00"/>
    <numFmt numFmtId="165" formatCode="m/ss.00"/>
    <numFmt numFmtId="166" formatCode="0.000"/>
    <numFmt numFmtId="167" formatCode="00.00"/>
  </numFmts>
  <fonts count="14">
    <font>
      <sz val="10"/>
      <name val="Arial"/>
    </font>
    <font>
      <b/>
      <sz val="16"/>
      <name val="Monotype Corsiva"/>
      <family val="4"/>
      <charset val="204"/>
    </font>
    <font>
      <sz val="10"/>
      <name val="Times New Roman"/>
      <family val="1"/>
      <charset val="204"/>
    </font>
    <font>
      <b/>
      <sz val="20"/>
      <name val="Monotype Corsiva"/>
      <family val="4"/>
      <charset val="204"/>
    </font>
    <font>
      <i/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13" fillId="0" borderId="0"/>
  </cellStyleXfs>
  <cellXfs count="7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/>
    <xf numFmtId="0" fontId="2" fillId="0" borderId="0" xfId="0" applyFont="1" applyFill="1" applyBorder="1" applyAlignment="1">
      <alignment horizontal="center" vertical="justify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center" vertical="justify"/>
    </xf>
    <xf numFmtId="0" fontId="2" fillId="0" borderId="2" xfId="0" applyFont="1" applyFill="1" applyBorder="1" applyAlignment="1">
      <alignment horizontal="center" vertical="justify"/>
    </xf>
    <xf numFmtId="0" fontId="2" fillId="0" borderId="0" xfId="0" applyFont="1" applyFill="1" applyBorder="1" applyAlignment="1">
      <alignment horizontal="left" vertical="justify"/>
    </xf>
    <xf numFmtId="14" fontId="2" fillId="0" borderId="0" xfId="0" applyNumberFormat="1" applyFont="1" applyFill="1" applyBorder="1" applyAlignment="1">
      <alignment horizontal="center" vertical="justify"/>
    </xf>
    <xf numFmtId="0" fontId="2" fillId="0" borderId="0" xfId="0" applyFont="1" applyFill="1" applyBorder="1" applyAlignment="1">
      <alignment vertical="justify"/>
    </xf>
    <xf numFmtId="164" fontId="2" fillId="0" borderId="0" xfId="0" applyNumberFormat="1" applyFont="1" applyBorder="1" applyAlignment="1">
      <alignment vertical="justify"/>
    </xf>
    <xf numFmtId="165" fontId="6" fillId="0" borderId="3" xfId="0" applyNumberFormat="1" applyFont="1" applyBorder="1" applyAlignment="1">
      <alignment horizontal="left" vertical="justify"/>
    </xf>
    <xf numFmtId="166" fontId="2" fillId="0" borderId="2" xfId="0" applyNumberFormat="1" applyFont="1" applyBorder="1" applyAlignment="1">
      <alignment horizontal="left" vertical="justify"/>
    </xf>
    <xf numFmtId="167" fontId="2" fillId="0" borderId="4" xfId="0" applyNumberFormat="1" applyFont="1" applyBorder="1" applyAlignment="1">
      <alignment horizontal="left" vertical="justify" wrapText="1"/>
    </xf>
    <xf numFmtId="0" fontId="6" fillId="0" borderId="0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justify"/>
    </xf>
    <xf numFmtId="165" fontId="6" fillId="0" borderId="0" xfId="0" applyNumberFormat="1" applyFont="1" applyBorder="1" applyAlignment="1">
      <alignment horizontal="left" vertical="justify"/>
    </xf>
    <xf numFmtId="166" fontId="2" fillId="0" borderId="0" xfId="0" applyNumberFormat="1" applyFont="1" applyBorder="1" applyAlignment="1">
      <alignment horizontal="left" vertical="justify"/>
    </xf>
    <xf numFmtId="167" fontId="2" fillId="0" borderId="0" xfId="0" applyNumberFormat="1" applyFont="1" applyBorder="1" applyAlignment="1">
      <alignment horizontal="left" vertical="justify" wrapText="1"/>
    </xf>
    <xf numFmtId="0" fontId="2" fillId="0" borderId="0" xfId="0" applyFont="1" applyBorder="1" applyAlignment="1">
      <alignment vertical="justify"/>
    </xf>
    <xf numFmtId="0" fontId="2" fillId="0" borderId="1" xfId="0" applyFont="1" applyBorder="1" applyAlignment="1">
      <alignment horizontal="center" vertical="justify"/>
    </xf>
    <xf numFmtId="0" fontId="2" fillId="0" borderId="1" xfId="0" applyFont="1" applyFill="1" applyBorder="1" applyAlignment="1">
      <alignment horizontal="center" vertical="justify"/>
    </xf>
    <xf numFmtId="0" fontId="2" fillId="0" borderId="1" xfId="0" applyFont="1" applyFill="1" applyBorder="1" applyAlignment="1">
      <alignment horizontal="left" vertical="justify"/>
    </xf>
    <xf numFmtId="14" fontId="2" fillId="0" borderId="1" xfId="0" applyNumberFormat="1" applyFont="1" applyFill="1" applyBorder="1" applyAlignment="1">
      <alignment horizontal="center" vertical="justify"/>
    </xf>
    <xf numFmtId="0" fontId="2" fillId="0" borderId="1" xfId="0" applyFont="1" applyFill="1" applyBorder="1" applyAlignment="1">
      <alignment vertical="justify"/>
    </xf>
    <xf numFmtId="164" fontId="2" fillId="0" borderId="1" xfId="0" applyNumberFormat="1" applyFont="1" applyBorder="1" applyAlignment="1">
      <alignment vertical="justify"/>
    </xf>
    <xf numFmtId="165" fontId="6" fillId="0" borderId="1" xfId="0" applyNumberFormat="1" applyFont="1" applyBorder="1" applyAlignment="1">
      <alignment horizontal="left" vertical="justify"/>
    </xf>
    <xf numFmtId="166" fontId="2" fillId="0" borderId="1" xfId="0" applyNumberFormat="1" applyFont="1" applyBorder="1" applyAlignment="1">
      <alignment horizontal="left" vertical="justify"/>
    </xf>
    <xf numFmtId="167" fontId="2" fillId="0" borderId="1" xfId="0" applyNumberFormat="1" applyFont="1" applyBorder="1" applyAlignment="1">
      <alignment horizontal="left" vertical="justify" wrapText="1"/>
    </xf>
    <xf numFmtId="0" fontId="6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justify"/>
    </xf>
    <xf numFmtId="0" fontId="2" fillId="0" borderId="0" xfId="0" applyFont="1" applyFill="1" applyBorder="1" applyAlignment="1">
      <alignment horizontal="left" vertical="justify" wrapText="1"/>
    </xf>
    <xf numFmtId="14" fontId="2" fillId="0" borderId="0" xfId="0" applyNumberFormat="1" applyFont="1" applyFill="1" applyBorder="1" applyAlignment="1">
      <alignment horizontal="center" vertical="justify" wrapText="1"/>
    </xf>
    <xf numFmtId="0" fontId="2" fillId="0" borderId="0" xfId="0" applyFont="1" applyFill="1" applyBorder="1" applyAlignment="1">
      <alignment horizontal="center" vertical="justify" wrapText="1"/>
    </xf>
    <xf numFmtId="0" fontId="2" fillId="0" borderId="0" xfId="0" applyFont="1" applyFill="1" applyBorder="1" applyAlignment="1">
      <alignment vertical="justify" wrapText="1"/>
    </xf>
    <xf numFmtId="165" fontId="2" fillId="0" borderId="0" xfId="0" applyNumberFormat="1" applyFont="1" applyBorder="1" applyAlignment="1">
      <alignment horizontal="left" vertical="justify"/>
    </xf>
    <xf numFmtId="0" fontId="10" fillId="0" borderId="0" xfId="0" applyFont="1"/>
    <xf numFmtId="0" fontId="11" fillId="0" borderId="0" xfId="0" applyFont="1" applyFill="1"/>
    <xf numFmtId="165" fontId="10" fillId="0" borderId="0" xfId="0" applyNumberFormat="1" applyFont="1"/>
    <xf numFmtId="0" fontId="2" fillId="0" borderId="0" xfId="0" applyFont="1" applyAlignment="1">
      <alignment horizontal="center"/>
    </xf>
    <xf numFmtId="0" fontId="11" fillId="0" borderId="0" xfId="0" applyFont="1" applyFill="1" applyBorder="1" applyAlignment="1">
      <alignment horizontal="center" vertical="justify"/>
    </xf>
    <xf numFmtId="0" fontId="11" fillId="0" borderId="0" xfId="0" applyFont="1" applyFill="1" applyBorder="1" applyAlignment="1">
      <alignment horizontal="left" vertical="justify" wrapText="1"/>
    </xf>
    <xf numFmtId="14" fontId="11" fillId="0" borderId="0" xfId="0" applyNumberFormat="1" applyFont="1" applyFill="1" applyBorder="1" applyAlignment="1">
      <alignment horizontal="center" vertical="justify" wrapText="1"/>
    </xf>
    <xf numFmtId="0" fontId="10" fillId="0" borderId="0" xfId="0" applyFont="1" applyFill="1" applyBorder="1" applyAlignment="1">
      <alignment horizontal="center" vertical="justify"/>
    </xf>
    <xf numFmtId="0" fontId="10" fillId="0" borderId="0" xfId="0" applyFont="1" applyFill="1" applyBorder="1" applyAlignment="1">
      <alignment horizontal="left" vertical="justify" wrapText="1"/>
    </xf>
    <xf numFmtId="14" fontId="10" fillId="0" borderId="0" xfId="0" applyNumberFormat="1" applyFont="1" applyFill="1" applyBorder="1" applyAlignment="1">
      <alignment horizontal="center" vertical="justify" wrapText="1"/>
    </xf>
    <xf numFmtId="0" fontId="10" fillId="0" borderId="0" xfId="0" applyFont="1" applyFill="1" applyBorder="1" applyAlignment="1">
      <alignment horizontal="center" vertical="justify" wrapText="1"/>
    </xf>
    <xf numFmtId="0" fontId="10" fillId="0" borderId="0" xfId="0" applyFont="1" applyFill="1" applyBorder="1" applyAlignment="1">
      <alignment vertical="justify" wrapText="1"/>
    </xf>
    <xf numFmtId="166" fontId="10" fillId="0" borderId="0" xfId="0" applyNumberFormat="1" applyFont="1" applyBorder="1" applyAlignment="1">
      <alignment horizontal="left" vertical="justify"/>
    </xf>
    <xf numFmtId="167" fontId="10" fillId="0" borderId="0" xfId="0" applyNumberFormat="1" applyFont="1" applyBorder="1" applyAlignment="1">
      <alignment horizontal="left" vertical="justify" wrapText="1"/>
    </xf>
    <xf numFmtId="0" fontId="4" fillId="0" borderId="0" xfId="0" applyFont="1" applyBorder="1" applyAlignment="1">
      <alignment horizontal="center" vertical="justify"/>
    </xf>
    <xf numFmtId="0" fontId="12" fillId="0" borderId="0" xfId="0" applyFont="1" applyFill="1" applyBorder="1" applyAlignment="1">
      <alignment horizontal="center" vertical="justify" wrapText="1"/>
    </xf>
    <xf numFmtId="14" fontId="12" fillId="0" borderId="0" xfId="0" applyNumberFormat="1" applyFont="1" applyFill="1" applyBorder="1" applyAlignment="1">
      <alignment horizontal="center" vertical="justify" wrapText="1"/>
    </xf>
    <xf numFmtId="0" fontId="7" fillId="0" borderId="0" xfId="0" applyFont="1" applyFill="1" applyBorder="1" applyAlignment="1">
      <alignment horizontal="right" vertical="justify" wrapText="1"/>
    </xf>
    <xf numFmtId="0" fontId="2" fillId="0" borderId="0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Caption" ax:value="Проверка"/>
  <ax:ocxPr ax:name="Size" ax:value="2619;1085"/>
  <ax:ocxPr ax:name="FontName" ax:value="Arial"/>
  <ax:ocxPr ax:name="FontHeight" ax:value="195"/>
  <ax:ocxPr ax:name="FontCharSet" ax:value="0"/>
  <ax:ocxPr ax:name="FontPitchAndFamily" ax:value="2"/>
  <ax:ocxPr ax:name="ParagraphAlign" ax:value="3"/>
</ax:ocx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Caption" ax:value="Список"/>
  <ax:ocxPr ax:name="Size" ax:value="2672;1005"/>
  <ax:ocxPr ax:name="FontName" ax:value="Times New Roman"/>
  <ax:ocxPr ax:name="FontHeight" ax:value="195"/>
  <ax:ocxPr ax:name="FontCharSet" ax:value="204"/>
  <ax:ocxPr ax:name="FontPitchAndFamily" ax:value="2"/>
  <ax:ocxPr ax:name="ParagraphAlign" ax:value="3"/>
</ax:ocx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Caption" ax:value="Заполнить"/>
  <ax:ocxPr ax:name="Size" ax:value="2699;979"/>
  <ax:ocxPr ax:name="FontName" ax:value="Times New Roman"/>
  <ax:ocxPr ax:name="FontHeight" ax:value="195"/>
  <ax:ocxPr ax:name="FontCharSet" ax:value="204"/>
  <ax:ocxPr ax:name="FontPitchAndFamily" ax:value="2"/>
  <ax:ocxPr ax:name="ParagraphAlign" ax:value="3"/>
</ax:ocx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502443</xdr:colOff>
      <xdr:row>2</xdr:row>
      <xdr:rowOff>27384</xdr:rowOff>
    </xdr:from>
    <xdr:to>
      <xdr:col>15</xdr:col>
      <xdr:colOff>436958</xdr:colOff>
      <xdr:row>3</xdr:row>
      <xdr:rowOff>103584</xdr:rowOff>
    </xdr:to>
    <xdr:pic>
      <xdr:nvPicPr>
        <xdr:cNvPr id="2" name="Рисунок 3" descr="LOGO_KCMO_KOLOMNA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07868" y="551259"/>
          <a:ext cx="95369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119062</xdr:rowOff>
    </xdr:from>
    <xdr:to>
      <xdr:col>2</xdr:col>
      <xdr:colOff>114300</xdr:colOff>
      <xdr:row>2</xdr:row>
      <xdr:rowOff>357187</xdr:rowOff>
    </xdr:to>
    <xdr:pic>
      <xdr:nvPicPr>
        <xdr:cNvPr id="3" name="Рисунок 6" descr="Министерство спорта, туризма и молодёжной политики РФ (Минспорттуризм), эмблема - векторное изображение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19062"/>
          <a:ext cx="7810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489347</xdr:colOff>
      <xdr:row>0</xdr:row>
      <xdr:rowOff>8334</xdr:rowOff>
    </xdr:from>
    <xdr:to>
      <xdr:col>15</xdr:col>
      <xdr:colOff>452437</xdr:colOff>
      <xdr:row>1</xdr:row>
      <xdr:rowOff>284559</xdr:rowOff>
    </xdr:to>
    <xdr:pic>
      <xdr:nvPicPr>
        <xdr:cNvPr id="4" name="Рисунок 1" descr="russkating.jpg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794772" y="8334"/>
          <a:ext cx="98226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1.03.%20-%2003.04.2016%20%20&#1075;.%20-%20&#1042;&#1089;&#1077;&#1088;&#1086;&#1089;.&#1089;&#1086;&#1088;&#1077;&#1074;..%20&#1050;&#1086;&#1083;&#1086;&#1084;&#1077;&#1085;&#1089;&#1082;&#1080;&#1081;%20&#1051;&#1077;&#1076;/&#1042;&#1085;&#1077;%20&#1082;&#1086;&#1085;&#1082;&#1091;&#1088;&#1089;&#1072;/&#1056;&#1077;&#1079;&#1091;&#1083;&#1100;&#1090;&#1072;&#1090;&#109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500_01"/>
      <sheetName val="500_02"/>
      <sheetName val="1000_01"/>
      <sheetName val="1000_02"/>
      <sheetName val="500_21"/>
      <sheetName val="500_22"/>
      <sheetName val="1000_21"/>
      <sheetName val="1000_22"/>
      <sheetName val="const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C1" t="str">
            <v>Всероссийские соревнования по конькобежному спорту</v>
          </cell>
        </row>
        <row r="2">
          <cell r="C2" t="str">
            <v>"КОЛОМЕНСКИЙ ЛЕД"</v>
          </cell>
        </row>
        <row r="4">
          <cell r="C4" t="str">
            <v>01 апреля 2016 г.</v>
          </cell>
        </row>
        <row r="5">
          <cell r="C5" t="str">
            <v>02 апреля 2016 г.</v>
          </cell>
        </row>
        <row r="7">
          <cell r="C7" t="str">
            <v xml:space="preserve">Юноши </v>
          </cell>
        </row>
        <row r="8">
          <cell r="C8" t="str">
            <v>Девушки</v>
          </cell>
        </row>
        <row r="10">
          <cell r="C10" t="str">
            <v>1500 метров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tabColor rgb="FF00B050"/>
  </sheetPr>
  <dimension ref="A1:AL40"/>
  <sheetViews>
    <sheetView tabSelected="1" view="pageBreakPreview" topLeftCell="A25" zoomScale="160" zoomScaleNormal="115" zoomScaleSheetLayoutView="160" workbookViewId="0">
      <selection activeCell="A3" sqref="A3:P3"/>
    </sheetView>
  </sheetViews>
  <sheetFormatPr defaultRowHeight="12.75"/>
  <cols>
    <col min="1" max="1" width="5.5703125" style="2" customWidth="1"/>
    <col min="2" max="2" width="4.42578125" style="2" customWidth="1"/>
    <col min="3" max="3" width="5.28515625" style="2" customWidth="1"/>
    <col min="4" max="4" width="23.85546875" style="2" customWidth="1"/>
    <col min="5" max="5" width="9.5703125" style="2" customWidth="1"/>
    <col min="6" max="6" width="5" style="2" hidden="1" customWidth="1"/>
    <col min="7" max="7" width="8.28515625" style="2" customWidth="1"/>
    <col min="8" max="8" width="22.5703125" style="2" customWidth="1"/>
    <col min="9" max="9" width="22.85546875" style="2" hidden="1" customWidth="1"/>
    <col min="10" max="10" width="17.28515625" style="2" hidden="1" customWidth="1"/>
    <col min="11" max="11" width="0.85546875" style="2" hidden="1" customWidth="1"/>
    <col min="12" max="12" width="8.42578125" style="2" customWidth="1"/>
    <col min="13" max="13" width="7.42578125" style="2" hidden="1" customWidth="1"/>
    <col min="14" max="14" width="6.85546875" style="2" customWidth="1"/>
    <col min="15" max="15" width="6.85546875" style="2" hidden="1" customWidth="1"/>
    <col min="16" max="16" width="7.42578125" style="2" customWidth="1"/>
    <col min="17" max="17" width="4.140625" style="2" customWidth="1"/>
    <col min="18" max="18" width="7.5703125" style="2" customWidth="1"/>
    <col min="19" max="22" width="9.140625" style="2"/>
    <col min="23" max="23" width="5.42578125" style="2" customWidth="1"/>
    <col min="24" max="24" width="4.28515625" style="2" customWidth="1"/>
    <col min="25" max="25" width="26.85546875" style="2" customWidth="1"/>
    <col min="26" max="16384" width="9.140625" style="2"/>
  </cols>
  <sheetData>
    <row r="1" spans="1:38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38" ht="28.5" customHeight="1">
      <c r="A2" s="3" t="str">
        <f>N_sor1</f>
        <v>Всероссийские соревнования по конькобежному спорту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38" ht="28.5" customHeight="1">
      <c r="A3" s="3" t="str">
        <f>N_sor2</f>
        <v>"КОЛОМЕНСКИЙ ЛЕД"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38" ht="33" customHeight="1" thickBot="1">
      <c r="A4" s="4" t="s">
        <v>0</v>
      </c>
      <c r="B4" s="4"/>
      <c r="C4" s="4"/>
      <c r="D4" s="4"/>
      <c r="E4" s="5"/>
      <c r="F4" s="5"/>
      <c r="G4" s="5"/>
      <c r="H4" s="5"/>
      <c r="I4" s="5"/>
      <c r="J4" s="6" t="str">
        <f>D_d1</f>
        <v>01 апреля 2016 г.</v>
      </c>
      <c r="K4" s="7"/>
      <c r="L4" s="7"/>
      <c r="M4" s="7"/>
      <c r="N4" s="7"/>
      <c r="O4" s="7"/>
      <c r="P4" s="7"/>
    </row>
    <row r="5" spans="1:38" ht="30.75" customHeight="1" thickTop="1">
      <c r="A5" s="8"/>
      <c r="B5" s="8"/>
      <c r="C5" s="8"/>
      <c r="D5" s="8"/>
      <c r="E5" s="9"/>
      <c r="F5" s="9"/>
      <c r="G5" s="9"/>
      <c r="H5" s="9"/>
      <c r="I5" s="9"/>
      <c r="J5" s="10"/>
      <c r="K5" s="11"/>
      <c r="L5" s="11"/>
      <c r="M5" s="11"/>
      <c r="N5" s="11"/>
      <c r="O5" s="11"/>
      <c r="P5" s="11"/>
    </row>
    <row r="6" spans="1:38" ht="30.75" customHeight="1">
      <c r="B6" s="12"/>
      <c r="C6" s="13" t="str">
        <f>N_dev</f>
        <v>Девушки</v>
      </c>
      <c r="D6" s="13"/>
      <c r="E6" s="13"/>
      <c r="F6" s="13"/>
      <c r="G6" s="13"/>
      <c r="H6" s="13"/>
      <c r="I6" s="13"/>
      <c r="J6" s="13"/>
      <c r="K6" s="12"/>
      <c r="L6" s="14" t="str">
        <f>[1]const!C10</f>
        <v>1500 метров</v>
      </c>
      <c r="M6" s="12"/>
      <c r="N6" s="12"/>
      <c r="O6" s="12"/>
      <c r="P6" s="12"/>
      <c r="Q6" s="15"/>
      <c r="R6" s="2" t="s">
        <v>1</v>
      </c>
      <c r="S6" s="2" t="s">
        <v>2</v>
      </c>
      <c r="V6" s="16"/>
      <c r="W6" s="16"/>
      <c r="X6" s="17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</row>
    <row r="7" spans="1:38" ht="13.9" customHeight="1" thickBot="1">
      <c r="A7" s="18" t="s">
        <v>3</v>
      </c>
      <c r="B7" s="18" t="s">
        <v>4</v>
      </c>
      <c r="C7" s="19" t="s">
        <v>5</v>
      </c>
      <c r="D7" s="18" t="s">
        <v>6</v>
      </c>
      <c r="E7" s="18" t="s">
        <v>7</v>
      </c>
      <c r="F7" s="18" t="s">
        <v>8</v>
      </c>
      <c r="G7" s="18" t="s">
        <v>8</v>
      </c>
      <c r="H7" s="18" t="s">
        <v>9</v>
      </c>
      <c r="I7" s="18" t="s">
        <v>9</v>
      </c>
      <c r="J7" s="18" t="s">
        <v>10</v>
      </c>
      <c r="K7" s="18"/>
      <c r="L7" s="20" t="s">
        <v>11</v>
      </c>
      <c r="M7" s="20" t="s">
        <v>12</v>
      </c>
      <c r="N7" s="20" t="s">
        <v>13</v>
      </c>
      <c r="O7" s="18"/>
      <c r="P7" s="18" t="s">
        <v>14</v>
      </c>
      <c r="Q7" s="15"/>
      <c r="R7" s="21"/>
      <c r="S7" s="21"/>
      <c r="V7" s="16"/>
      <c r="W7" s="16"/>
      <c r="X7" s="17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</row>
    <row r="8" spans="1:38" ht="17.25" customHeight="1" thickTop="1">
      <c r="A8" s="22">
        <v>1</v>
      </c>
      <c r="B8" s="17">
        <v>132</v>
      </c>
      <c r="C8" s="23" t="s">
        <v>15</v>
      </c>
      <c r="D8" s="24" t="s">
        <v>16</v>
      </c>
      <c r="E8" s="17" t="s">
        <v>17</v>
      </c>
      <c r="F8" s="25">
        <v>36897</v>
      </c>
      <c r="G8" s="17" t="s">
        <v>18</v>
      </c>
      <c r="H8" s="26" t="s">
        <v>19</v>
      </c>
      <c r="I8" s="24" t="s">
        <v>20</v>
      </c>
      <c r="J8" s="26"/>
      <c r="K8" s="27"/>
      <c r="L8" s="28">
        <f>(Q8*60+R8)/86400</f>
        <v>1.5335648148148149E-3</v>
      </c>
      <c r="M8" s="29"/>
      <c r="N8" s="30">
        <f>(L8-L$8)*86400</f>
        <v>0</v>
      </c>
      <c r="O8" s="31"/>
      <c r="P8" s="32" t="str">
        <f>IF(L8&lt;=140.1/86400,"КМС",IF(L8&lt;=150.9/86400,"I разр.",IF(L8&lt;=161.7/86400,"II разр.",IF(L8&lt;=175.2/86400,"III разр.",IF(L8&lt;=191.4/86400,"I юн.",IF(L8&lt;=213/86400,"II юн.",IF(L8&lt;=240/86400,"III юн.","")))))))</f>
        <v>КМС</v>
      </c>
      <c r="Q8" s="15">
        <v>2</v>
      </c>
      <c r="R8" s="21">
        <v>12.5</v>
      </c>
      <c r="S8" s="21"/>
      <c r="V8" s="16"/>
      <c r="W8" s="16"/>
      <c r="X8" s="17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</row>
    <row r="9" spans="1:38" ht="17.25" customHeight="1">
      <c r="A9" s="22">
        <v>2</v>
      </c>
      <c r="B9" s="17">
        <v>130</v>
      </c>
      <c r="C9" s="17" t="s">
        <v>21</v>
      </c>
      <c r="D9" s="24" t="s">
        <v>22</v>
      </c>
      <c r="E9" s="17" t="s">
        <v>17</v>
      </c>
      <c r="F9" s="25">
        <v>37176</v>
      </c>
      <c r="G9" s="17" t="s">
        <v>18</v>
      </c>
      <c r="H9" s="26" t="s">
        <v>19</v>
      </c>
      <c r="I9" s="24" t="s">
        <v>23</v>
      </c>
      <c r="J9" s="26"/>
      <c r="K9" s="27"/>
      <c r="L9" s="33">
        <f>(Q9*60+R9)/86400</f>
        <v>1.5689814814814815E-3</v>
      </c>
      <c r="M9" s="34"/>
      <c r="N9" s="35">
        <f t="shared" ref="N9:N15" si="0">(L9-L$8)*86400</f>
        <v>3.06</v>
      </c>
      <c r="O9" s="31"/>
      <c r="P9" s="22" t="str">
        <f>IF(L9&lt;=140.1/86400,"КМС",IF(L9&lt;=150.9/86400,"I разр.",IF(L9&lt;=161.7/86400,"II разр.",IF(L9&lt;=175.2/86400,"III разр.",IF(L9&lt;=191.4/86400,"I юн.",IF(L9&lt;=213/86400,"II юн.",IF(L9&lt;=240/86400,"III юн.","")))))))</f>
        <v>КМС</v>
      </c>
      <c r="Q9" s="15">
        <v>2</v>
      </c>
      <c r="R9" s="21">
        <v>15.56</v>
      </c>
      <c r="S9" s="21"/>
      <c r="V9" s="16"/>
      <c r="W9" s="16"/>
      <c r="X9" s="17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</row>
    <row r="10" spans="1:38" ht="17.25" customHeight="1">
      <c r="A10" s="22">
        <v>3</v>
      </c>
      <c r="B10" s="17">
        <v>129</v>
      </c>
      <c r="C10" s="17" t="s">
        <v>15</v>
      </c>
      <c r="D10" s="24" t="s">
        <v>24</v>
      </c>
      <c r="E10" s="17" t="s">
        <v>17</v>
      </c>
      <c r="F10" s="25">
        <v>36862</v>
      </c>
      <c r="G10" s="17" t="s">
        <v>18</v>
      </c>
      <c r="H10" s="26" t="s">
        <v>19</v>
      </c>
      <c r="I10" s="24" t="s">
        <v>25</v>
      </c>
      <c r="J10" s="26"/>
      <c r="K10" s="36"/>
      <c r="L10" s="33">
        <f>(Q10*60+R10)/86400</f>
        <v>1.596412037037037E-3</v>
      </c>
      <c r="M10" s="34"/>
      <c r="N10" s="35">
        <f t="shared" si="0"/>
        <v>5.4299999999999953</v>
      </c>
      <c r="O10" s="31"/>
      <c r="P10" s="22" t="str">
        <f>IF(L10&lt;=140.1/86400,"КМС",IF(L10&lt;=150.9/86400,"I разр.",IF(L10&lt;=161.7/86400,"II разр.",IF(L10&lt;=175.2/86400,"III разр.",IF(L10&lt;=191.4/86400,"I юн.",IF(L10&lt;=213/86400,"II юн.",IF(L10&lt;=240/86400,"III юн.","")))))))</f>
        <v>КМС</v>
      </c>
      <c r="Q10" s="15">
        <v>2</v>
      </c>
      <c r="R10" s="21">
        <v>17.93</v>
      </c>
      <c r="S10" s="21"/>
      <c r="V10" s="16"/>
      <c r="W10" s="16"/>
      <c r="X10" s="17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</row>
    <row r="11" spans="1:38" ht="17.25" customHeight="1">
      <c r="A11" s="22">
        <v>4</v>
      </c>
      <c r="B11" s="17">
        <v>124</v>
      </c>
      <c r="C11" s="17" t="s">
        <v>21</v>
      </c>
      <c r="D11" s="24" t="s">
        <v>26</v>
      </c>
      <c r="E11" s="17" t="s">
        <v>17</v>
      </c>
      <c r="F11" s="25" t="s">
        <v>27</v>
      </c>
      <c r="G11" s="17" t="s">
        <v>28</v>
      </c>
      <c r="H11" s="26" t="s">
        <v>29</v>
      </c>
      <c r="I11" s="24" t="s">
        <v>25</v>
      </c>
      <c r="J11" s="26"/>
      <c r="K11" s="36"/>
      <c r="L11" s="33">
        <f>(Q11*60+R11)/86400</f>
        <v>1.6063657407407407E-3</v>
      </c>
      <c r="M11" s="34"/>
      <c r="N11" s="35">
        <f t="shared" si="0"/>
        <v>6.2899999999999903</v>
      </c>
      <c r="O11" s="31"/>
      <c r="P11" s="22" t="s">
        <v>28</v>
      </c>
      <c r="Q11" s="15">
        <v>2</v>
      </c>
      <c r="R11" s="21">
        <v>18.79</v>
      </c>
      <c r="S11" s="21"/>
      <c r="V11" s="16"/>
      <c r="W11" s="16"/>
      <c r="X11" s="17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</row>
    <row r="12" spans="1:38" ht="17.25" customHeight="1">
      <c r="A12" s="22">
        <v>5</v>
      </c>
      <c r="B12" s="17">
        <v>133</v>
      </c>
      <c r="C12" s="17" t="s">
        <v>15</v>
      </c>
      <c r="D12" s="24" t="s">
        <v>30</v>
      </c>
      <c r="E12" s="17" t="s">
        <v>17</v>
      </c>
      <c r="F12" s="25">
        <v>37209</v>
      </c>
      <c r="G12" s="17" t="s">
        <v>28</v>
      </c>
      <c r="H12" s="26" t="s">
        <v>31</v>
      </c>
      <c r="I12" s="24" t="s">
        <v>32</v>
      </c>
      <c r="J12" s="26"/>
      <c r="K12" s="36"/>
      <c r="L12" s="33">
        <f>(Q12*60+R12)/86400</f>
        <v>1.692824074074074E-3</v>
      </c>
      <c r="M12" s="34">
        <f>ROUNDDOWN(L12*86400/2,3)</f>
        <v>73.13</v>
      </c>
      <c r="N12" s="35">
        <f t="shared" si="0"/>
        <v>13.759999999999991</v>
      </c>
      <c r="O12" s="31"/>
      <c r="P12" s="22" t="str">
        <f>IF(L12&lt;=140.1/86400,"КМС",IF(L12&lt;=150.9/86400,"I разр.",IF(L12&lt;=161.7/86400,"II разр.",IF(L12&lt;=175.2/86400,"III разр.",IF(L12&lt;=191.4/86400,"I юн.",IF(L12&lt;=213/86400,"II юн.",IF(L12&lt;=240/86400,"III юн.","")))))))</f>
        <v>I разр.</v>
      </c>
      <c r="Q12" s="15">
        <v>2</v>
      </c>
      <c r="R12" s="21">
        <v>26.26</v>
      </c>
      <c r="S12" s="21"/>
      <c r="V12" s="16"/>
      <c r="W12" s="16"/>
      <c r="X12" s="17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</row>
    <row r="13" spans="1:38" ht="17.25" customHeight="1">
      <c r="A13" s="22">
        <v>6</v>
      </c>
      <c r="B13" s="17">
        <v>128</v>
      </c>
      <c r="C13" s="17" t="s">
        <v>15</v>
      </c>
      <c r="D13" s="24" t="s">
        <v>33</v>
      </c>
      <c r="E13" s="17" t="s">
        <v>17</v>
      </c>
      <c r="F13" s="25">
        <v>36771</v>
      </c>
      <c r="G13" s="17" t="s">
        <v>28</v>
      </c>
      <c r="H13" s="26" t="s">
        <v>34</v>
      </c>
      <c r="I13" s="24" t="s">
        <v>35</v>
      </c>
      <c r="J13" s="26"/>
      <c r="K13" s="36"/>
      <c r="L13" s="33">
        <f>(Q13*60+R13)/86400</f>
        <v>1.7800925925925927E-3</v>
      </c>
      <c r="M13" s="34"/>
      <c r="N13" s="35">
        <f t="shared" si="0"/>
        <v>21.3</v>
      </c>
      <c r="O13" s="31"/>
      <c r="P13" s="22" t="str">
        <f>IF(L13&lt;=140.1/86400,"КМС",IF(L13&lt;=150.9/86400,"I разр.",IF(L13&lt;=161.7/86400,"II разр.",IF(L13&lt;=175.2/86400,"III разр.",IF(L13&lt;=191.4/86400,"I юн.",IF(L13&lt;=213/86400,"II юн.",IF(L13&lt;=240/86400,"III юн.","")))))))</f>
        <v>II разр.</v>
      </c>
      <c r="Q13" s="15">
        <v>2</v>
      </c>
      <c r="R13" s="21">
        <v>33.799999999999997</v>
      </c>
      <c r="S13" s="21"/>
      <c r="V13" s="16"/>
      <c r="W13" s="16"/>
      <c r="X13" s="17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</row>
    <row r="14" spans="1:38" ht="17.25" customHeight="1">
      <c r="A14" s="22">
        <v>7</v>
      </c>
      <c r="B14" s="17">
        <v>135</v>
      </c>
      <c r="C14" s="17" t="s">
        <v>15</v>
      </c>
      <c r="D14" s="24" t="s">
        <v>36</v>
      </c>
      <c r="E14" s="17" t="s">
        <v>17</v>
      </c>
      <c r="F14" s="25">
        <v>37449</v>
      </c>
      <c r="G14" s="17" t="s">
        <v>37</v>
      </c>
      <c r="H14" s="26" t="s">
        <v>31</v>
      </c>
      <c r="I14" s="24" t="s">
        <v>38</v>
      </c>
      <c r="J14" s="26"/>
      <c r="K14" s="27"/>
      <c r="L14" s="33">
        <f>(Q14*60+R14)/86400</f>
        <v>1.9506944444444444E-3</v>
      </c>
      <c r="M14" s="34"/>
      <c r="N14" s="35">
        <f t="shared" si="0"/>
        <v>36.039999999999985</v>
      </c>
      <c r="O14" s="31"/>
      <c r="P14" s="22" t="str">
        <f>IF(L14&lt;=140.1/86400,"КМС",IF(L14&lt;=150.9/86400,"I разр.",IF(L14&lt;=161.7/86400,"II разр.",IF(L14&lt;=175.2/86400,"III разр.",IF(L14&lt;=191.4/86400,"I юн.",IF(L14&lt;=213/86400,"II юн.",IF(L14&lt;=240/86400,"III юн.","")))))))</f>
        <v>III разр.</v>
      </c>
      <c r="Q14" s="15">
        <v>2</v>
      </c>
      <c r="R14" s="21">
        <v>48.54</v>
      </c>
      <c r="S14" s="21"/>
      <c r="V14" s="16"/>
      <c r="W14" s="16"/>
      <c r="X14" s="17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</row>
    <row r="15" spans="1:38" ht="17.25" customHeight="1">
      <c r="A15" s="22">
        <v>8</v>
      </c>
      <c r="B15" s="17">
        <v>134</v>
      </c>
      <c r="C15" s="17" t="s">
        <v>21</v>
      </c>
      <c r="D15" s="24" t="s">
        <v>39</v>
      </c>
      <c r="E15" s="17" t="s">
        <v>17</v>
      </c>
      <c r="F15" s="25">
        <v>38104</v>
      </c>
      <c r="G15" s="17" t="s">
        <v>37</v>
      </c>
      <c r="H15" s="26" t="s">
        <v>31</v>
      </c>
      <c r="I15" s="24" t="s">
        <v>40</v>
      </c>
      <c r="J15" s="26"/>
      <c r="K15" s="27"/>
      <c r="L15" s="33">
        <f>(Q15*60+R15)/86400</f>
        <v>1.9560185185185184E-3</v>
      </c>
      <c r="M15" s="34"/>
      <c r="N15" s="35">
        <f t="shared" si="0"/>
        <v>36.499999999999986</v>
      </c>
      <c r="O15" s="31"/>
      <c r="P15" s="22" t="str">
        <f>IF(L15&lt;=140.1/86400,"КМС",IF(L15&lt;=150.9/86400,"I разр.",IF(L15&lt;=161.7/86400,"II разр.",IF(L15&lt;=175.2/86400,"III разр.",IF(L15&lt;=191.4/86400,"I юн.",IF(L15&lt;=213/86400,"II юн.",IF(L15&lt;=240/86400,"III юн.","")))))))</f>
        <v>III разр.</v>
      </c>
      <c r="Q15" s="15">
        <v>2</v>
      </c>
      <c r="R15" s="21">
        <v>49</v>
      </c>
      <c r="S15" s="21"/>
      <c r="V15" s="16"/>
      <c r="W15" s="16"/>
      <c r="X15" s="17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</row>
    <row r="16" spans="1:38" ht="17.25" customHeight="1" thickBot="1">
      <c r="A16" s="37"/>
      <c r="B16" s="38">
        <v>131</v>
      </c>
      <c r="C16" s="38" t="s">
        <v>21</v>
      </c>
      <c r="D16" s="39" t="s">
        <v>41</v>
      </c>
      <c r="E16" s="38" t="s">
        <v>17</v>
      </c>
      <c r="F16" s="40">
        <v>37315</v>
      </c>
      <c r="G16" s="38" t="s">
        <v>37</v>
      </c>
      <c r="H16" s="41" t="s">
        <v>19</v>
      </c>
      <c r="I16" s="39" t="s">
        <v>42</v>
      </c>
      <c r="J16" s="41"/>
      <c r="K16" s="42"/>
      <c r="L16" s="43" t="s">
        <v>43</v>
      </c>
      <c r="M16" s="44"/>
      <c r="N16" s="45"/>
      <c r="O16" s="46"/>
      <c r="P16" s="37" t="str">
        <f>IF(L16&lt;=140.1/86400,"КМС",IF(L16&lt;=150.9/86400,"I разр.",IF(L16&lt;=161.7/86400,"II разр.",IF(L16&lt;=175.2/86400,"III разр.",IF(L16&lt;=191.4/86400,"I юн.",IF(L16&lt;=213/86400,"II юн.",IF(L16&lt;=240/86400,"III юн.","")))))))</f>
        <v/>
      </c>
      <c r="Q16" s="15"/>
      <c r="R16" s="21"/>
      <c r="S16" s="21"/>
      <c r="V16" s="16"/>
      <c r="W16" s="16"/>
      <c r="X16" s="17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</row>
    <row r="17" spans="1:38" ht="17.25" customHeight="1" thickTop="1">
      <c r="A17" s="22">
        <v>1</v>
      </c>
      <c r="B17" s="17">
        <v>138</v>
      </c>
      <c r="C17" s="17" t="s">
        <v>21</v>
      </c>
      <c r="D17" s="24" t="s">
        <v>44</v>
      </c>
      <c r="E17" s="17" t="s">
        <v>45</v>
      </c>
      <c r="F17" s="25">
        <v>36184</v>
      </c>
      <c r="G17" s="17" t="s">
        <v>18</v>
      </c>
      <c r="H17" s="26" t="s">
        <v>34</v>
      </c>
      <c r="I17" s="24" t="s">
        <v>46</v>
      </c>
      <c r="J17" s="26"/>
      <c r="K17" s="36"/>
      <c r="L17" s="33">
        <f>(Q17*60+R17)/86400</f>
        <v>1.5788194444444443E-3</v>
      </c>
      <c r="M17" s="34"/>
      <c r="N17" s="35">
        <f>(L17-L$17)*86400</f>
        <v>0</v>
      </c>
      <c r="O17" s="31"/>
      <c r="P17" s="22" t="str">
        <f>IF(L17&lt;=140.1/86400,"КМС",IF(L17&lt;=150.9/86400,"I разр.",IF(L17&lt;=161.7/86400,"II разр.",IF(L17&lt;=175.2/86400,"III разр.",IF(L17&lt;=191.4/86400,"I юн.",IF(L17&lt;=213/86400,"II юн.",IF(L17&lt;=240/86400,"III юн.","")))))))</f>
        <v>КМС</v>
      </c>
      <c r="Q17" s="15">
        <v>2</v>
      </c>
      <c r="R17" s="21">
        <v>16.41</v>
      </c>
      <c r="S17" s="21"/>
      <c r="V17" s="16"/>
      <c r="W17" s="16"/>
      <c r="X17" s="17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</row>
    <row r="18" spans="1:38" ht="17.25" customHeight="1">
      <c r="A18" s="22">
        <v>2</v>
      </c>
      <c r="B18" s="17">
        <v>142</v>
      </c>
      <c r="C18" s="17" t="s">
        <v>15</v>
      </c>
      <c r="D18" s="24" t="s">
        <v>47</v>
      </c>
      <c r="E18" s="17" t="s">
        <v>45</v>
      </c>
      <c r="F18" s="25">
        <v>36228</v>
      </c>
      <c r="G18" s="17" t="s">
        <v>28</v>
      </c>
      <c r="H18" s="26" t="s">
        <v>31</v>
      </c>
      <c r="I18" s="24" t="s">
        <v>48</v>
      </c>
      <c r="J18" s="26"/>
      <c r="K18" s="36"/>
      <c r="L18" s="33">
        <f>(Q18*60+R18)/86400</f>
        <v>1.7711805555555556E-3</v>
      </c>
      <c r="M18" s="34"/>
      <c r="N18" s="35">
        <f t="shared" ref="N18:N19" si="1">(L18-L$17)*86400</f>
        <v>16.620000000000012</v>
      </c>
      <c r="O18" s="31"/>
      <c r="P18" s="22" t="str">
        <f>IF(L18&lt;=140.1/86400,"КМС",IF(L18&lt;=150.9/86400,"I разр.",IF(L18&lt;=161.7/86400,"II разр.",IF(L18&lt;=175.2/86400,"III разр.",IF(L18&lt;=191.4/86400,"I юн.",IF(L18&lt;=213/86400,"II юн.",IF(L18&lt;=240/86400,"III юн.","")))))))</f>
        <v>II разр.</v>
      </c>
      <c r="Q18" s="15">
        <v>2</v>
      </c>
      <c r="R18" s="21">
        <v>33.03</v>
      </c>
      <c r="S18" s="21"/>
      <c r="V18" s="16"/>
      <c r="W18" s="16"/>
      <c r="X18" s="17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</row>
    <row r="19" spans="1:38" ht="17.25" customHeight="1" thickBot="1">
      <c r="A19" s="37">
        <v>3</v>
      </c>
      <c r="B19" s="38">
        <v>141</v>
      </c>
      <c r="C19" s="38" t="s">
        <v>21</v>
      </c>
      <c r="D19" s="39" t="s">
        <v>49</v>
      </c>
      <c r="E19" s="38" t="s">
        <v>45</v>
      </c>
      <c r="F19" s="40">
        <v>36588</v>
      </c>
      <c r="G19" s="38" t="s">
        <v>28</v>
      </c>
      <c r="H19" s="41" t="s">
        <v>31</v>
      </c>
      <c r="I19" s="39" t="s">
        <v>50</v>
      </c>
      <c r="J19" s="41"/>
      <c r="K19" s="47"/>
      <c r="L19" s="43">
        <f>(Q19*60+R19)/86400</f>
        <v>1.8181712962962962E-3</v>
      </c>
      <c r="M19" s="44"/>
      <c r="N19" s="45">
        <f t="shared" si="1"/>
        <v>20.680000000000007</v>
      </c>
      <c r="O19" s="46"/>
      <c r="P19" s="37" t="str">
        <f>IF(L19&lt;=140.1/86400,"КМС",IF(L19&lt;=150.9/86400,"I разр.",IF(L19&lt;=161.7/86400,"II разр.",IF(L19&lt;=175.2/86400,"III разр.",IF(L19&lt;=191.4/86400,"I юн.",IF(L19&lt;=213/86400,"II юн.",IF(L19&lt;=240/86400,"III юн.","")))))))</f>
        <v>II разр.</v>
      </c>
      <c r="Q19" s="15">
        <v>2</v>
      </c>
      <c r="R19" s="21">
        <v>37.090000000000003</v>
      </c>
      <c r="S19" s="21"/>
      <c r="V19" s="16"/>
      <c r="W19" s="16"/>
      <c r="X19" s="17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</row>
    <row r="20" spans="1:38" ht="17.25" customHeight="1" thickTop="1">
      <c r="A20" s="22">
        <v>1</v>
      </c>
      <c r="B20" s="17">
        <v>147</v>
      </c>
      <c r="C20" s="17" t="s">
        <v>21</v>
      </c>
      <c r="D20" s="24" t="s">
        <v>51</v>
      </c>
      <c r="E20" s="17" t="s">
        <v>52</v>
      </c>
      <c r="F20" s="25">
        <v>34771</v>
      </c>
      <c r="G20" s="17" t="s">
        <v>53</v>
      </c>
      <c r="H20" s="26" t="s">
        <v>34</v>
      </c>
      <c r="I20" s="24" t="s">
        <v>54</v>
      </c>
      <c r="J20" s="26"/>
      <c r="K20" s="27"/>
      <c r="L20" s="33">
        <f>(Q20*60+R20)/86400</f>
        <v>1.4633101851851853E-3</v>
      </c>
      <c r="M20" s="34"/>
      <c r="N20" s="35">
        <f>(L20-L$20)*86400</f>
        <v>0</v>
      </c>
      <c r="O20" s="31"/>
      <c r="P20" s="22" t="s">
        <v>53</v>
      </c>
      <c r="Q20" s="15">
        <v>2</v>
      </c>
      <c r="R20" s="21">
        <v>6.43</v>
      </c>
      <c r="S20" s="21"/>
      <c r="V20" s="16"/>
      <c r="W20" s="16"/>
      <c r="X20" s="17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</row>
    <row r="21" spans="1:38" ht="17.25" customHeight="1">
      <c r="A21" s="22">
        <v>2</v>
      </c>
      <c r="B21" s="17">
        <v>145</v>
      </c>
      <c r="C21" s="17" t="s">
        <v>21</v>
      </c>
      <c r="D21" s="24" t="s">
        <v>55</v>
      </c>
      <c r="E21" s="17" t="s">
        <v>56</v>
      </c>
      <c r="F21" s="25" t="s">
        <v>57</v>
      </c>
      <c r="G21" s="17" t="s">
        <v>18</v>
      </c>
      <c r="H21" s="26" t="s">
        <v>29</v>
      </c>
      <c r="I21" s="24" t="s">
        <v>58</v>
      </c>
      <c r="J21" s="26"/>
      <c r="K21" s="27"/>
      <c r="L21" s="33">
        <f>(Q21*60+R21)/86400</f>
        <v>1.5111111111111111E-3</v>
      </c>
      <c r="M21" s="34"/>
      <c r="N21" s="35">
        <f t="shared" ref="N21:N22" si="2">(L21-L$20)*86400</f>
        <v>4.1299999999999848</v>
      </c>
      <c r="O21" s="31"/>
      <c r="P21" s="22" t="str">
        <f>IF(L21&lt;=140.1/86400,"КМС",IF(L21&lt;=150.9/86400,"I разр.",IF(L21&lt;=161.7/86400,"II разр.",IF(L21&lt;=175.2/86400,"III разр.",IF(L21&lt;=191.4/86400,"I юн.",IF(L21&lt;=213/86400,"II юн.",IF(L21&lt;=240/86400,"III юн.","")))))))</f>
        <v>КМС</v>
      </c>
      <c r="Q21" s="15">
        <v>2</v>
      </c>
      <c r="R21" s="21">
        <v>10.56</v>
      </c>
      <c r="S21" s="21"/>
      <c r="V21" s="16"/>
      <c r="W21" s="16"/>
      <c r="X21" s="17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</row>
    <row r="22" spans="1:38" ht="17.25" customHeight="1">
      <c r="A22" s="22">
        <v>3</v>
      </c>
      <c r="B22" s="17">
        <v>144</v>
      </c>
      <c r="C22" s="17" t="s">
        <v>15</v>
      </c>
      <c r="D22" s="24" t="s">
        <v>59</v>
      </c>
      <c r="E22" s="17" t="s">
        <v>56</v>
      </c>
      <c r="F22" s="25">
        <v>36342</v>
      </c>
      <c r="G22" s="17" t="s">
        <v>18</v>
      </c>
      <c r="H22" s="26" t="s">
        <v>34</v>
      </c>
      <c r="I22" s="24" t="s">
        <v>60</v>
      </c>
      <c r="J22" s="26"/>
      <c r="K22" s="27"/>
      <c r="L22" s="33">
        <f>(Q22*60+R22)/86400</f>
        <v>1.5633101851851852E-3</v>
      </c>
      <c r="M22" s="34">
        <f>ROUNDDOWN(L22*86400/2,3)</f>
        <v>67.534999999999997</v>
      </c>
      <c r="N22" s="35">
        <f t="shared" si="2"/>
        <v>8.6399999999999846</v>
      </c>
      <c r="O22" s="31"/>
      <c r="P22" s="22" t="str">
        <f>IF(L22&lt;=140.1/86400,"КМС",IF(L22&lt;=150.9/86400,"I разр.",IF(L22&lt;=161.7/86400,"II разр.",IF(L22&lt;=175.2/86400,"III разр.",IF(L22&lt;=191.4/86400,"I юн.",IF(L22&lt;=213/86400,"II юн.",IF(L22&lt;=240/86400,"III юн.","")))))))</f>
        <v>КМС</v>
      </c>
      <c r="Q22" s="15">
        <v>2</v>
      </c>
      <c r="R22" s="21">
        <v>15.07</v>
      </c>
      <c r="S22" s="21"/>
      <c r="V22" s="16"/>
      <c r="W22" s="16"/>
      <c r="X22" s="17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</row>
    <row r="23" spans="1:38" ht="4.5" customHeight="1" thickBot="1">
      <c r="A23" s="37"/>
      <c r="B23" s="38"/>
      <c r="C23" s="38"/>
      <c r="D23" s="39"/>
      <c r="E23" s="40"/>
      <c r="F23" s="38"/>
      <c r="G23" s="38"/>
      <c r="H23" s="41"/>
      <c r="I23" s="38"/>
      <c r="J23" s="41"/>
      <c r="K23" s="42"/>
      <c r="L23" s="43"/>
      <c r="M23" s="44"/>
      <c r="N23" s="45"/>
      <c r="O23" s="45"/>
      <c r="P23" s="37"/>
      <c r="Q23" s="15"/>
      <c r="R23" s="21"/>
      <c r="S23" s="21"/>
      <c r="V23" s="16"/>
      <c r="W23" s="16"/>
      <c r="X23" s="17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</row>
    <row r="24" spans="1:38" ht="5.25" customHeight="1" thickTop="1">
      <c r="A24" s="22"/>
      <c r="B24" s="17"/>
      <c r="C24" s="17"/>
      <c r="D24" s="48"/>
      <c r="E24" s="49"/>
      <c r="F24" s="50"/>
      <c r="G24" s="50"/>
      <c r="H24" s="51"/>
      <c r="I24" s="26"/>
      <c r="J24" s="26"/>
      <c r="K24" s="27"/>
      <c r="L24" s="52"/>
      <c r="M24" s="34"/>
      <c r="N24" s="35"/>
      <c r="O24" s="35"/>
      <c r="P24" s="22"/>
      <c r="Q24" s="15"/>
      <c r="R24" s="21"/>
      <c r="S24" s="21"/>
      <c r="V24" s="16"/>
      <c r="W24" s="16"/>
      <c r="X24" s="17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</row>
    <row r="25" spans="1:38" ht="15.75" customHeight="1"/>
    <row r="26" spans="1:38" ht="15.75" customHeight="1">
      <c r="B26" s="53" t="s">
        <v>61</v>
      </c>
      <c r="C26" s="53"/>
      <c r="D26" s="54"/>
      <c r="E26" s="54"/>
      <c r="F26" s="54"/>
      <c r="G26" s="55"/>
      <c r="H26" s="55"/>
      <c r="L26" s="55" t="s">
        <v>62</v>
      </c>
      <c r="M26" s="53"/>
      <c r="N26" s="53"/>
      <c r="O26" s="53"/>
      <c r="P26" s="56"/>
    </row>
    <row r="27" spans="1:38" ht="15.75" customHeight="1">
      <c r="B27" s="53" t="s">
        <v>63</v>
      </c>
      <c r="C27" s="53"/>
      <c r="D27" s="57"/>
      <c r="E27" s="58"/>
      <c r="F27" s="59"/>
      <c r="G27" s="55"/>
      <c r="H27" s="55"/>
      <c r="I27" s="51"/>
      <c r="L27" s="55" t="s">
        <v>64</v>
      </c>
      <c r="M27" s="53"/>
      <c r="N27" s="53"/>
      <c r="O27" s="53"/>
      <c r="P27" s="56"/>
    </row>
    <row r="28" spans="1:38" ht="15.75" customHeight="1">
      <c r="A28" s="22"/>
      <c r="B28" s="60"/>
      <c r="C28" s="60"/>
      <c r="D28" s="61"/>
      <c r="E28" s="62"/>
      <c r="F28" s="63"/>
      <c r="G28" s="63"/>
      <c r="H28" s="64"/>
      <c r="I28" s="26"/>
      <c r="J28" s="26"/>
      <c r="K28" s="27"/>
      <c r="L28" s="55" t="s">
        <v>65</v>
      </c>
      <c r="M28" s="65"/>
      <c r="N28" s="66"/>
      <c r="O28" s="66"/>
      <c r="P28" s="22"/>
      <c r="Q28" s="15"/>
      <c r="R28" s="21"/>
      <c r="S28" s="21"/>
      <c r="V28" s="16"/>
      <c r="W28" s="16"/>
      <c r="X28" s="17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</row>
    <row r="31" spans="1:38">
      <c r="B31" s="53" t="s">
        <v>66</v>
      </c>
    </row>
    <row r="40" spans="1:32" ht="17.25" customHeight="1">
      <c r="A40" s="67" t="s">
        <v>67</v>
      </c>
      <c r="B40" s="67"/>
      <c r="C40" s="67"/>
      <c r="D40" s="67"/>
      <c r="E40" s="68"/>
      <c r="F40" s="69"/>
      <c r="G40" s="68"/>
      <c r="H40" s="70" t="s">
        <v>68</v>
      </c>
      <c r="I40" s="70"/>
      <c r="J40" s="70"/>
      <c r="K40" s="70"/>
      <c r="L40" s="70"/>
      <c r="M40" s="70"/>
      <c r="N40" s="70"/>
      <c r="O40" s="70"/>
      <c r="P40" s="22"/>
      <c r="Q40" s="71"/>
      <c r="R40" s="21"/>
      <c r="S40" s="21"/>
      <c r="T40" s="16"/>
      <c r="U40" s="16"/>
      <c r="V40" s="16"/>
      <c r="W40" s="16"/>
      <c r="X40" s="17"/>
      <c r="Y40" s="16"/>
      <c r="Z40" s="16"/>
      <c r="AA40" s="16"/>
      <c r="AB40" s="16"/>
      <c r="AC40" s="16"/>
      <c r="AD40" s="16"/>
      <c r="AE40" s="16"/>
      <c r="AF40" s="16"/>
    </row>
  </sheetData>
  <dataConsolidate/>
  <mergeCells count="8">
    <mergeCell ref="A40:D40"/>
    <mergeCell ref="H40:O40"/>
    <mergeCell ref="A1:P1"/>
    <mergeCell ref="A2:P2"/>
    <mergeCell ref="A3:P3"/>
    <mergeCell ref="A4:D4"/>
    <mergeCell ref="J4:P4"/>
    <mergeCell ref="C6:J6"/>
  </mergeCells>
  <pageMargins left="0.39370078740157483" right="0.31496062992125984" top="0.39370078740157483" bottom="0.39370078740157483" header="0.51181102362204722" footer="0.39370078740157483"/>
  <pageSetup paperSize="9" scale="95" orientation="portrait" r:id="rId1"/>
  <headerFooter alignWithMargins="0"/>
  <drawing r:id="rId2"/>
  <legacyDrawing r:id="rId3"/>
  <controls>
    <control shapeId="1027" r:id="rId4" name="CommandButton3"/>
    <control shapeId="1026" r:id="rId5" name="CommandButton2"/>
    <control shapeId="1025" r:id="rId6" name="CommandButton1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1000_02</vt:lpstr>
      <vt:lpstr>Women1000_1</vt:lpstr>
      <vt:lpstr>'1000_02'!Заголовки_для_печати</vt:lpstr>
      <vt:lpstr>'1000_02'!Область_печати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2016-04-01T14:07:02Z</dcterms:created>
  <dcterms:modified xsi:type="dcterms:W3CDTF">2016-04-01T14:07:20Z</dcterms:modified>
</cp:coreProperties>
</file>