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3655" windowHeight="8925"/>
  </bookViews>
  <sheets>
    <sheet name="500_21" sheetId="1" r:id="rId1"/>
  </sheets>
  <externalReferences>
    <externalReference r:id="rId2"/>
  </externalReferences>
  <definedNames>
    <definedName name="D_d1">[1]const!$C$4</definedName>
    <definedName name="D_d2">[1]const!$C$5</definedName>
    <definedName name="Men1000_2">#REF!</definedName>
    <definedName name="Men500_1" localSheetId="0">'500_21'!#REF!</definedName>
    <definedName name="Men500_2">'500_21'!$B$7:$B$51</definedName>
    <definedName name="N_dev">[1]const!$C$8</definedName>
    <definedName name="N_sor1">[1]const!$C$1</definedName>
    <definedName name="N_sor2">[1]const!$C$2</definedName>
    <definedName name="N_un">[1]const!$C$7</definedName>
    <definedName name="Women1000_2">#REF!</definedName>
    <definedName name="_xlnm.Print_Titles" localSheetId="0">'500_21'!$2:$4</definedName>
    <definedName name="_xlnm.Print_Area" localSheetId="0">'500_21'!$A$1:$Q$61</definedName>
  </definedNames>
  <calcPr calcId="124519" fullCalcOnLoad="1"/>
</workbook>
</file>

<file path=xl/calcChain.xml><?xml version="1.0" encoding="utf-8"?>
<calcChain xmlns="http://schemas.openxmlformats.org/spreadsheetml/2006/main">
  <c r="L50" i="1"/>
  <c r="O50" s="1"/>
  <c r="L49"/>
  <c r="O49" s="1"/>
  <c r="O48"/>
  <c r="L48"/>
  <c r="Q48" s="1"/>
  <c r="L47"/>
  <c r="O47" s="1"/>
  <c r="O46"/>
  <c r="L46"/>
  <c r="Q46" s="1"/>
  <c r="O45"/>
  <c r="L45"/>
  <c r="O44"/>
  <c r="L44"/>
  <c r="Q43"/>
  <c r="O42"/>
  <c r="L42"/>
  <c r="Q42" s="1"/>
  <c r="L41"/>
  <c r="O41" s="1"/>
  <c r="O40"/>
  <c r="L40"/>
  <c r="Q40" s="1"/>
  <c r="O39"/>
  <c r="L39"/>
  <c r="L38"/>
  <c r="O38" s="1"/>
  <c r="O37"/>
  <c r="L37"/>
  <c r="Q37" s="1"/>
  <c r="L36"/>
  <c r="O36" s="1"/>
  <c r="O35"/>
  <c r="L35"/>
  <c r="Q35" s="1"/>
  <c r="L34"/>
  <c r="O34" s="1"/>
  <c r="O33"/>
  <c r="L33"/>
  <c r="Q33" s="1"/>
  <c r="Q32"/>
  <c r="L31"/>
  <c r="Q31" s="1"/>
  <c r="L30"/>
  <c r="O30" s="1"/>
  <c r="L29"/>
  <c r="Q29" s="1"/>
  <c r="L28"/>
  <c r="O28" s="1"/>
  <c r="L27"/>
  <c r="Q27" s="1"/>
  <c r="L26"/>
  <c r="O26" s="1"/>
  <c r="L25"/>
  <c r="Q25" s="1"/>
  <c r="L24"/>
  <c r="O24" s="1"/>
  <c r="L23"/>
  <c r="Q23" s="1"/>
  <c r="L22"/>
  <c r="O22" s="1"/>
  <c r="L21"/>
  <c r="Q21" s="1"/>
  <c r="L20"/>
  <c r="Q20" s="1"/>
  <c r="L19"/>
  <c r="O19" s="1"/>
  <c r="L18"/>
  <c r="Q18" s="1"/>
  <c r="L17"/>
  <c r="O17" s="1"/>
  <c r="L16"/>
  <c r="Q16" s="1"/>
  <c r="L15"/>
  <c r="O15" s="1"/>
  <c r="L14"/>
  <c r="Q14" s="1"/>
  <c r="L13"/>
  <c r="O13" s="1"/>
  <c r="L12"/>
  <c r="Q12" s="1"/>
  <c r="L11"/>
  <c r="O11" s="1"/>
  <c r="L10"/>
  <c r="Q10" s="1"/>
  <c r="L9"/>
  <c r="O9" s="1"/>
  <c r="L8"/>
  <c r="Q8" s="1"/>
  <c r="L7"/>
  <c r="O7" s="1"/>
  <c r="L5"/>
  <c r="C5"/>
  <c r="J4"/>
  <c r="A3"/>
  <c r="A2"/>
  <c r="Q7" l="1"/>
  <c r="O8"/>
  <c r="Q9"/>
  <c r="O10"/>
  <c r="Q11"/>
  <c r="O12"/>
  <c r="Q13"/>
  <c r="O14"/>
  <c r="Q15"/>
  <c r="O16"/>
  <c r="Q17"/>
  <c r="O18"/>
  <c r="Q19"/>
  <c r="O20"/>
  <c r="O21"/>
  <c r="Q22"/>
  <c r="O23"/>
  <c r="Q24"/>
  <c r="O25"/>
  <c r="Q26"/>
  <c r="O27"/>
  <c r="Q28"/>
  <c r="O29"/>
  <c r="Q30"/>
  <c r="O31"/>
  <c r="Q34"/>
  <c r="Q36"/>
  <c r="Q38"/>
  <c r="Q41"/>
  <c r="Q47"/>
  <c r="Q50"/>
  <c r="M21"/>
</calcChain>
</file>

<file path=xl/sharedStrings.xml><?xml version="1.0" encoding="utf-8"?>
<sst xmlns="http://schemas.openxmlformats.org/spreadsheetml/2006/main" count="293" uniqueCount="110">
  <si>
    <t>г.Коломна КЦ "Коломна"</t>
  </si>
  <si>
    <t>Место</t>
  </si>
  <si>
    <t>№</t>
  </si>
  <si>
    <t>Дорожка</t>
  </si>
  <si>
    <t>Фамилия, Имя</t>
  </si>
  <si>
    <t>возр.</t>
  </si>
  <si>
    <t>Разряд</t>
  </si>
  <si>
    <t>Регион</t>
  </si>
  <si>
    <t>Тренер</t>
  </si>
  <si>
    <t>Время</t>
  </si>
  <si>
    <t>Очки</t>
  </si>
  <si>
    <t>Отст.</t>
  </si>
  <si>
    <t>Вып.разр</t>
  </si>
  <si>
    <t>i</t>
  </si>
  <si>
    <t>Бартенев Тихон</t>
  </si>
  <si>
    <t>ср</t>
  </si>
  <si>
    <t>Москва</t>
  </si>
  <si>
    <t>Симарева Л.Н.</t>
  </si>
  <si>
    <t>o</t>
  </si>
  <si>
    <t xml:space="preserve">Никулин Илья </t>
  </si>
  <si>
    <t>КМС</t>
  </si>
  <si>
    <t>Санкт-Петербург</t>
  </si>
  <si>
    <t xml:space="preserve">Дагаев Александр </t>
  </si>
  <si>
    <t>Куликов К.С.</t>
  </si>
  <si>
    <t xml:space="preserve">Зайцев Кирилл </t>
  </si>
  <si>
    <t>17.05.2001</t>
  </si>
  <si>
    <t>II разр.</t>
  </si>
  <si>
    <t>Ивановская область</t>
  </si>
  <si>
    <t>Лядова И.С.</t>
  </si>
  <si>
    <t xml:space="preserve">Бусыгин Александр </t>
  </si>
  <si>
    <t>I разр.</t>
  </si>
  <si>
    <t>Кочеткова М.А.</t>
  </si>
  <si>
    <t>Валуцкий Артем</t>
  </si>
  <si>
    <t>Республика Беларусь (Минск)</t>
  </si>
  <si>
    <t xml:space="preserve">Хисмятуллин Карим </t>
  </si>
  <si>
    <t>Пегов П.Г.</t>
  </si>
  <si>
    <t xml:space="preserve">Алексеев Константин </t>
  </si>
  <si>
    <t>Морозова Е.Е.</t>
  </si>
  <si>
    <t xml:space="preserve">Василевский Тимофей </t>
  </si>
  <si>
    <t>Пятышина А.В.</t>
  </si>
  <si>
    <t>Понкратенков Макар</t>
  </si>
  <si>
    <t>Республика Беларусь</t>
  </si>
  <si>
    <t>Казелина О.Н. 
Казелин А.С.</t>
  </si>
  <si>
    <t xml:space="preserve">Соболев Тимофеей </t>
  </si>
  <si>
    <t>III разр.</t>
  </si>
  <si>
    <t>Прусова Е.В.</t>
  </si>
  <si>
    <t>Федоров Максим</t>
  </si>
  <si>
    <t>Голубева Е.В.</t>
  </si>
  <si>
    <t>Водяницкий Иван</t>
  </si>
  <si>
    <t>Казелин С.Н.</t>
  </si>
  <si>
    <t>Авсиевич Никита</t>
  </si>
  <si>
    <t>Наумов Иван</t>
  </si>
  <si>
    <t>Савельева Г.И. 
Савельев В.Г.</t>
  </si>
  <si>
    <t xml:space="preserve">Спирин Павел </t>
  </si>
  <si>
    <t>Жарский Андрей</t>
  </si>
  <si>
    <t>Зайцева И.В.</t>
  </si>
  <si>
    <t xml:space="preserve">Соколов Михаил </t>
  </si>
  <si>
    <t>Гришин В.В.</t>
  </si>
  <si>
    <t>Гильфанов Денис</t>
  </si>
  <si>
    <t>Свердловская область</t>
  </si>
  <si>
    <t>Илясова О.М.</t>
  </si>
  <si>
    <t xml:space="preserve">Мухин Федор </t>
  </si>
  <si>
    <t>I юн</t>
  </si>
  <si>
    <t>Бычкова Т.Н.</t>
  </si>
  <si>
    <t>Герман Андрей</t>
  </si>
  <si>
    <t>Кондратеня Кирилл</t>
  </si>
  <si>
    <t>Филимонов Иван</t>
  </si>
  <si>
    <t>Дементьев Д.Н.</t>
  </si>
  <si>
    <t>Гаврильчик Роман</t>
  </si>
  <si>
    <t>Емельяненко Даниил</t>
  </si>
  <si>
    <t xml:space="preserve">Иванов Сергей </t>
  </si>
  <si>
    <t>DNF</t>
  </si>
  <si>
    <t xml:space="preserve">Кулыба Андрей </t>
  </si>
  <si>
    <t>ст</t>
  </si>
  <si>
    <t xml:space="preserve">Логинов Сергей </t>
  </si>
  <si>
    <t xml:space="preserve">Монахов Артем </t>
  </si>
  <si>
    <t>05.05.2000</t>
  </si>
  <si>
    <t>Московская область</t>
  </si>
  <si>
    <t xml:space="preserve">Титов Владислав </t>
  </si>
  <si>
    <t xml:space="preserve">Космачев Владимир </t>
  </si>
  <si>
    <t>Запойкин Владислав</t>
  </si>
  <si>
    <t xml:space="preserve">Алескеров Гариб </t>
  </si>
  <si>
    <t xml:space="preserve">Есенин Данил </t>
  </si>
  <si>
    <t>12.06.1999</t>
  </si>
  <si>
    <t>Куксов А.И.</t>
  </si>
  <si>
    <t>Лабков Артем</t>
  </si>
  <si>
    <t>Белина Н.А., Кувшинова О.А.</t>
  </si>
  <si>
    <t xml:space="preserve">Кузьмишкин Александр </t>
  </si>
  <si>
    <t xml:space="preserve">Дьяконов Александр </t>
  </si>
  <si>
    <t>Жулькова А.Л.</t>
  </si>
  <si>
    <t>DNS</t>
  </si>
  <si>
    <t xml:space="preserve">Абрамов Филипп </t>
  </si>
  <si>
    <t>муж</t>
  </si>
  <si>
    <t>МС</t>
  </si>
  <si>
    <t xml:space="preserve">Чабан Артем </t>
  </si>
  <si>
    <t xml:space="preserve">Кондратьев Максим </t>
  </si>
  <si>
    <t xml:space="preserve">Игнатенко Станислав </t>
  </si>
  <si>
    <t>юн</t>
  </si>
  <si>
    <t>Опарин Иван</t>
  </si>
  <si>
    <t>Н.Новгород</t>
  </si>
  <si>
    <t>Долгушин Константин</t>
  </si>
  <si>
    <t>Гуцалов Максим</t>
  </si>
  <si>
    <t>Начало: 16:20</t>
  </si>
  <si>
    <t>t льда: -6,3</t>
  </si>
  <si>
    <t>Окончание: 16:40</t>
  </si>
  <si>
    <t>t воздуха: +14,6</t>
  </si>
  <si>
    <t>влажность: 39 %</t>
  </si>
  <si>
    <t>Стартер: Е.Грошков</t>
  </si>
  <si>
    <t>Главный судья соревнований</t>
  </si>
  <si>
    <t>И.В. Исаенко</t>
  </si>
</sst>
</file>

<file path=xl/styles.xml><?xml version="1.0" encoding="utf-8"?>
<styleSheet xmlns="http://schemas.openxmlformats.org/spreadsheetml/2006/main">
  <numFmts count="5">
    <numFmt numFmtId="164" formatCode="m/ss.00"/>
    <numFmt numFmtId="165" formatCode="0.000"/>
    <numFmt numFmtId="166" formatCode="00.00"/>
    <numFmt numFmtId="167" formatCode="mm/ss.00"/>
    <numFmt numFmtId="168" formatCode="\(0\)"/>
  </numFmts>
  <fonts count="14">
    <font>
      <sz val="10"/>
      <name val="Arial"/>
    </font>
    <font>
      <b/>
      <sz val="16"/>
      <name val="Monotype Corsiva"/>
      <family val="4"/>
      <charset val="204"/>
    </font>
    <font>
      <sz val="10"/>
      <name val="Times New Roman"/>
      <family val="1"/>
      <charset val="204"/>
    </font>
    <font>
      <b/>
      <sz val="18"/>
      <name val="Monotype Corsiva"/>
      <family val="4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3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justify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center" vertical="justify"/>
    </xf>
    <xf numFmtId="0" fontId="2" fillId="0" borderId="0" xfId="0" applyFont="1" applyFill="1" applyBorder="1" applyAlignment="1">
      <alignment horizontal="left" vertical="justify" wrapText="1"/>
    </xf>
    <xf numFmtId="14" fontId="2" fillId="0" borderId="0" xfId="0" applyNumberFormat="1" applyFont="1" applyFill="1" applyBorder="1" applyAlignment="1">
      <alignment horizontal="center" vertical="justify" wrapText="1"/>
    </xf>
    <xf numFmtId="0" fontId="2" fillId="0" borderId="0" xfId="0" applyFont="1" applyFill="1" applyBorder="1" applyAlignment="1">
      <alignment horizontal="center" vertical="justify" wrapText="1"/>
    </xf>
    <xf numFmtId="0" fontId="2" fillId="0" borderId="0" xfId="0" applyFont="1" applyFill="1" applyBorder="1" applyAlignment="1">
      <alignment vertical="justify" wrapText="1"/>
    </xf>
    <xf numFmtId="0" fontId="2" fillId="0" borderId="0" xfId="0" applyFont="1" applyFill="1" applyBorder="1" applyAlignment="1">
      <alignment vertical="justify"/>
    </xf>
    <xf numFmtId="164" fontId="6" fillId="0" borderId="0" xfId="0" applyNumberFormat="1" applyFont="1" applyBorder="1" applyAlignment="1">
      <alignment horizontal="center" vertical="justify"/>
    </xf>
    <xf numFmtId="165" fontId="2" fillId="0" borderId="0" xfId="0" applyNumberFormat="1" applyFont="1" applyBorder="1" applyAlignment="1">
      <alignment horizontal="center" vertical="justify"/>
    </xf>
    <xf numFmtId="166" fontId="2" fillId="0" borderId="0" xfId="0" applyNumberFormat="1" applyFont="1" applyBorder="1" applyAlignment="1">
      <alignment horizontal="center" vertical="justify" wrapText="1"/>
    </xf>
    <xf numFmtId="0" fontId="6" fillId="0" borderId="0" xfId="0" applyNumberFormat="1" applyFont="1" applyBorder="1" applyAlignment="1">
      <alignment horizontal="center" vertical="center" wrapText="1"/>
    </xf>
    <xf numFmtId="167" fontId="2" fillId="0" borderId="0" xfId="0" applyNumberFormat="1" applyFont="1" applyFill="1" applyBorder="1" applyAlignment="1">
      <alignment vertical="justify"/>
    </xf>
    <xf numFmtId="168" fontId="2" fillId="0" borderId="0" xfId="0" applyNumberFormat="1" applyFont="1" applyBorder="1" applyAlignment="1">
      <alignment horizontal="center" vertical="justify"/>
    </xf>
    <xf numFmtId="0" fontId="2" fillId="0" borderId="1" xfId="0" applyFont="1" applyBorder="1" applyAlignment="1">
      <alignment horizontal="center" vertical="justify"/>
    </xf>
    <xf numFmtId="0" fontId="2" fillId="0" borderId="1" xfId="0" applyFont="1" applyFill="1" applyBorder="1" applyAlignment="1">
      <alignment horizontal="center" vertical="justify"/>
    </xf>
    <xf numFmtId="0" fontId="2" fillId="0" borderId="1" xfId="0" applyFont="1" applyFill="1" applyBorder="1" applyAlignment="1">
      <alignment horizontal="left" vertical="justify" wrapText="1"/>
    </xf>
    <xf numFmtId="14" fontId="2" fillId="0" borderId="1" xfId="0" applyNumberFormat="1" applyFont="1" applyFill="1" applyBorder="1" applyAlignment="1">
      <alignment horizontal="center" vertical="justify" wrapText="1"/>
    </xf>
    <xf numFmtId="0" fontId="2" fillId="0" borderId="1" xfId="0" applyFont="1" applyFill="1" applyBorder="1" applyAlignment="1">
      <alignment horizontal="center" vertical="justify" wrapText="1"/>
    </xf>
    <xf numFmtId="0" fontId="2" fillId="0" borderId="1" xfId="0" applyFont="1" applyFill="1" applyBorder="1" applyAlignment="1">
      <alignment vertical="justify" wrapText="1"/>
    </xf>
    <xf numFmtId="0" fontId="2" fillId="0" borderId="1" xfId="0" applyFont="1" applyFill="1" applyBorder="1" applyAlignment="1">
      <alignment vertical="justify"/>
    </xf>
    <xf numFmtId="164" fontId="6" fillId="0" borderId="1" xfId="0" applyNumberFormat="1" applyFont="1" applyBorder="1" applyAlignment="1">
      <alignment horizontal="center" vertical="justify"/>
    </xf>
    <xf numFmtId="165" fontId="2" fillId="0" borderId="1" xfId="0" applyNumberFormat="1" applyFont="1" applyBorder="1" applyAlignment="1">
      <alignment horizontal="center" vertical="justify"/>
    </xf>
    <xf numFmtId="166" fontId="2" fillId="0" borderId="1" xfId="0" applyNumberFormat="1" applyFont="1" applyBorder="1" applyAlignment="1">
      <alignment horizontal="center" vertical="justify" wrapText="1"/>
    </xf>
    <xf numFmtId="0" fontId="6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vertical="justify"/>
    </xf>
    <xf numFmtId="2" fontId="6" fillId="0" borderId="1" xfId="0" applyNumberFormat="1" applyFont="1" applyBorder="1" applyAlignment="1">
      <alignment horizontal="left" vertical="justify"/>
    </xf>
    <xf numFmtId="165" fontId="2" fillId="0" borderId="1" xfId="0" applyNumberFormat="1" applyFont="1" applyBorder="1" applyAlignment="1">
      <alignment horizontal="left" vertical="justify" wrapText="1"/>
    </xf>
    <xf numFmtId="166" fontId="2" fillId="0" borderId="1" xfId="0" applyNumberFormat="1" applyFont="1" applyBorder="1" applyAlignment="1">
      <alignment horizontal="left" vertical="justify" wrapText="1"/>
    </xf>
    <xf numFmtId="0" fontId="10" fillId="0" borderId="0" xfId="0" applyFont="1"/>
    <xf numFmtId="0" fontId="11" fillId="0" borderId="0" xfId="0" applyFont="1" applyFill="1"/>
    <xf numFmtId="164" fontId="10" fillId="0" borderId="0" xfId="0" applyNumberFormat="1" applyFont="1"/>
    <xf numFmtId="0" fontId="2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 vertical="justify"/>
    </xf>
    <xf numFmtId="0" fontId="11" fillId="0" borderId="0" xfId="0" applyFont="1" applyFill="1" applyBorder="1" applyAlignment="1">
      <alignment horizontal="left" vertical="justify" wrapText="1"/>
    </xf>
    <xf numFmtId="14" fontId="11" fillId="0" borderId="0" xfId="0" applyNumberFormat="1" applyFont="1" applyFill="1" applyBorder="1" applyAlignment="1">
      <alignment horizontal="center" vertical="justify" wrapText="1"/>
    </xf>
    <xf numFmtId="0" fontId="10" fillId="0" borderId="0" xfId="0" applyFont="1" applyFill="1" applyBorder="1" applyAlignment="1">
      <alignment horizontal="center" vertical="justify"/>
    </xf>
    <xf numFmtId="0" fontId="10" fillId="0" borderId="0" xfId="0" applyFont="1" applyFill="1" applyBorder="1" applyAlignment="1">
      <alignment horizontal="left" vertical="justify" wrapText="1"/>
    </xf>
    <xf numFmtId="14" fontId="10" fillId="0" borderId="0" xfId="0" applyNumberFormat="1" applyFont="1" applyFill="1" applyBorder="1" applyAlignment="1">
      <alignment horizontal="center" vertical="justify" wrapText="1"/>
    </xf>
    <xf numFmtId="0" fontId="10" fillId="0" borderId="0" xfId="0" applyFont="1" applyFill="1" applyBorder="1" applyAlignment="1">
      <alignment horizontal="center" vertical="justify" wrapText="1"/>
    </xf>
    <xf numFmtId="0" fontId="10" fillId="0" borderId="0" xfId="0" applyFont="1" applyFill="1" applyBorder="1" applyAlignment="1">
      <alignment vertical="justify" wrapText="1"/>
    </xf>
    <xf numFmtId="167" fontId="2" fillId="0" borderId="0" xfId="0" applyNumberFormat="1" applyFont="1" applyBorder="1" applyAlignment="1">
      <alignment vertical="justify"/>
    </xf>
    <xf numFmtId="165" fontId="10" fillId="0" borderId="0" xfId="0" applyNumberFormat="1" applyFont="1" applyBorder="1" applyAlignment="1">
      <alignment horizontal="left" vertical="justify"/>
    </xf>
    <xf numFmtId="166" fontId="10" fillId="0" borderId="0" xfId="0" applyNumberFormat="1" applyFont="1" applyBorder="1" applyAlignment="1">
      <alignment horizontal="left" vertical="justify" wrapText="1"/>
    </xf>
    <xf numFmtId="0" fontId="2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justify"/>
    </xf>
    <xf numFmtId="0" fontId="12" fillId="0" borderId="0" xfId="0" applyFont="1" applyFill="1" applyBorder="1" applyAlignment="1">
      <alignment horizontal="center" vertical="justify" wrapText="1"/>
    </xf>
    <xf numFmtId="14" fontId="12" fillId="0" borderId="0" xfId="0" applyNumberFormat="1" applyFont="1" applyFill="1" applyBorder="1" applyAlignment="1">
      <alignment horizontal="center" vertical="justify" wrapText="1"/>
    </xf>
    <xf numFmtId="0" fontId="7" fillId="0" borderId="0" xfId="0" applyFont="1" applyFill="1" applyBorder="1" applyAlignment="1">
      <alignment horizontal="right" vertical="justify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Проверка"/>
  <ax:ocxPr ax:name="Size" ax:value="2566;1058"/>
  <ax:ocxPr ax:name="FontName" ax:value="Arial"/>
  <ax:ocxPr ax:name="FontHeight" ax:value="195"/>
  <ax:ocxPr ax:name="FontCharSet" ax:value="0"/>
  <ax:ocxPr ax:name="FontPitchAndFamily" ax:value="2"/>
  <ax:ocxPr ax:name="ParagraphAlign" ax:value="3"/>
</ax:ocx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Список"/>
  <ax:ocxPr ax:name="Size" ax:value="2593;1005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Заполнить"/>
  <ax:ocxPr ax:name="Size" ax:value="2619;979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59872</xdr:colOff>
      <xdr:row>2</xdr:row>
      <xdr:rowOff>43543</xdr:rowOff>
    </xdr:from>
    <xdr:to>
      <xdr:col>16</xdr:col>
      <xdr:colOff>477611</xdr:colOff>
      <xdr:row>3</xdr:row>
      <xdr:rowOff>83004</xdr:rowOff>
    </xdr:to>
    <xdr:pic>
      <xdr:nvPicPr>
        <xdr:cNvPr id="2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4397" y="500743"/>
          <a:ext cx="922564" cy="382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2</xdr:col>
      <xdr:colOff>217714</xdr:colOff>
      <xdr:row>3</xdr:row>
      <xdr:rowOff>43543</xdr:rowOff>
    </xdr:to>
    <xdr:pic>
      <xdr:nvPicPr>
        <xdr:cNvPr id="3" name="Рисунок 6" descr="Министерство спорта, туризма и молодёжной политики РФ (Минспорттуризм), эмблема - векторное изображение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" y="0"/>
          <a:ext cx="874939" cy="843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43544</xdr:colOff>
      <xdr:row>0</xdr:row>
      <xdr:rowOff>53070</xdr:rowOff>
    </xdr:from>
    <xdr:to>
      <xdr:col>16</xdr:col>
      <xdr:colOff>470808</xdr:colOff>
      <xdr:row>1</xdr:row>
      <xdr:rowOff>321129</xdr:rowOff>
    </xdr:to>
    <xdr:pic>
      <xdr:nvPicPr>
        <xdr:cNvPr id="4" name="Рисунок 1" descr="russkating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768069" y="53070"/>
          <a:ext cx="932089" cy="382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1.03.%20-%2003.04.2016%20%20&#1075;.%20-%20&#1042;&#1089;&#1077;&#1088;&#1086;&#1089;.&#1089;&#1086;&#1088;&#1077;&#1074;..%20&#1050;&#1086;&#1083;&#1086;&#1084;&#1077;&#1085;&#1089;&#1082;&#1080;&#1081;%20&#1051;&#1077;&#1076;/&#1042;&#1085;&#1077;%20&#1082;&#1086;&#1085;&#1082;&#1091;&#1088;&#1089;&#1072;/&#1056;&#1077;&#1079;&#1091;&#1083;&#1100;&#1090;&#1072;&#1090;&#109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0_01"/>
      <sheetName val="500_02"/>
      <sheetName val="1000_01"/>
      <sheetName val="1000_02"/>
      <sheetName val="500_21"/>
      <sheetName val="500_22"/>
      <sheetName val="1000_21"/>
      <sheetName val="1000_21 (2)"/>
      <sheetName val="1000_22"/>
      <sheetName val="const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C1" t="str">
            <v>Всероссийские соревнования по конькобежному спорту</v>
          </cell>
        </row>
        <row r="2">
          <cell r="C2" t="str">
            <v>"КОЛОМЕНСКИЙ ЛЕД"</v>
          </cell>
        </row>
        <row r="4">
          <cell r="C4" t="str">
            <v>01 апреля 2016 г.</v>
          </cell>
        </row>
        <row r="5">
          <cell r="C5" t="str">
            <v>02 апреля 2016 г.</v>
          </cell>
        </row>
        <row r="7">
          <cell r="C7" t="str">
            <v xml:space="preserve">Юноши </v>
          </cell>
        </row>
        <row r="8">
          <cell r="C8" t="str">
            <v>Девушки</v>
          </cell>
        </row>
        <row r="11">
          <cell r="C11" t="str">
            <v>1000 метров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5">
    <tabColor rgb="FF7030A0"/>
  </sheetPr>
  <dimension ref="A1:AL70"/>
  <sheetViews>
    <sheetView tabSelected="1" view="pageBreakPreview" zoomScale="175" zoomScaleSheetLayoutView="175" workbookViewId="0">
      <selection activeCell="H10" sqref="H10"/>
    </sheetView>
  </sheetViews>
  <sheetFormatPr defaultRowHeight="12.75"/>
  <cols>
    <col min="1" max="1" width="5.5703125" style="2" customWidth="1"/>
    <col min="2" max="2" width="4.7109375" style="2" customWidth="1"/>
    <col min="3" max="3" width="6.140625" style="2" customWidth="1"/>
    <col min="4" max="4" width="23.85546875" style="2" customWidth="1"/>
    <col min="5" max="5" width="7.42578125" style="2" customWidth="1"/>
    <col min="6" max="6" width="9.85546875" style="2" hidden="1" customWidth="1"/>
    <col min="7" max="7" width="8.7109375" style="2" customWidth="1"/>
    <col min="8" max="8" width="21.5703125" style="2" customWidth="1"/>
    <col min="9" max="9" width="23.28515625" style="2" hidden="1" customWidth="1"/>
    <col min="10" max="10" width="0.140625" style="2" hidden="1" customWidth="1"/>
    <col min="11" max="11" width="0.7109375" style="2" hidden="1" customWidth="1"/>
    <col min="12" max="12" width="7.85546875" style="2" customWidth="1"/>
    <col min="13" max="13" width="7.28515625" style="2" hidden="1" customWidth="1"/>
    <col min="14" max="14" width="3.42578125" style="2" hidden="1" customWidth="1"/>
    <col min="15" max="15" width="7.5703125" style="2" customWidth="1"/>
    <col min="16" max="16" width="5.85546875" style="2" hidden="1" customWidth="1"/>
    <col min="17" max="17" width="7.85546875" style="2" customWidth="1"/>
    <col min="18" max="18" width="2.85546875" style="2" customWidth="1"/>
    <col min="19" max="23" width="9.140625" style="2"/>
    <col min="24" max="24" width="5.42578125" style="2" customWidth="1"/>
    <col min="25" max="25" width="4.28515625" style="2" customWidth="1"/>
    <col min="26" max="26" width="26.85546875" style="2" customWidth="1"/>
    <col min="27" max="16384" width="9.140625" style="2"/>
  </cols>
  <sheetData>
    <row r="1" spans="1:33" ht="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33" ht="27" customHeight="1">
      <c r="A2" s="3" t="str">
        <f>N_sor1</f>
        <v>Всероссийские соревнования по конькобежному спорту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33" ht="27" customHeight="1">
      <c r="A3" s="3" t="str">
        <f>N_sor2</f>
        <v>"КОЛОМЕНСКИЙ ЛЕД"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33" ht="25.5" customHeight="1" thickBot="1">
      <c r="A4" s="4" t="s">
        <v>0</v>
      </c>
      <c r="B4" s="4"/>
      <c r="C4" s="4"/>
      <c r="D4" s="4"/>
      <c r="E4" s="5"/>
      <c r="F4" s="5"/>
      <c r="G4" s="5"/>
      <c r="H4" s="5"/>
      <c r="I4" s="5"/>
      <c r="J4" s="6" t="str">
        <f>D_d2</f>
        <v>02 апреля 2016 г.</v>
      </c>
      <c r="K4" s="7"/>
      <c r="L4" s="7"/>
      <c r="M4" s="7"/>
      <c r="N4" s="7"/>
      <c r="O4" s="7"/>
      <c r="P4" s="7"/>
      <c r="Q4" s="7"/>
    </row>
    <row r="5" spans="1:33" ht="26.25" customHeight="1" thickTop="1">
      <c r="B5" s="8"/>
      <c r="C5" s="9" t="str">
        <f>N_un</f>
        <v xml:space="preserve">Юноши </v>
      </c>
      <c r="D5" s="9"/>
      <c r="E5" s="9"/>
      <c r="F5" s="9"/>
      <c r="G5" s="9"/>
      <c r="H5" s="9"/>
      <c r="I5" s="9"/>
      <c r="J5" s="9"/>
      <c r="K5" s="8"/>
      <c r="L5" s="10" t="str">
        <f>[1]const!C11</f>
        <v>1000 метров</v>
      </c>
      <c r="M5" s="8"/>
      <c r="N5" s="8"/>
      <c r="O5" s="8"/>
      <c r="P5" s="8"/>
      <c r="Q5" s="8"/>
      <c r="R5" s="11"/>
      <c r="S5" s="12">
        <v>37.5</v>
      </c>
      <c r="T5" s="12">
        <v>35.4</v>
      </c>
      <c r="U5" s="12"/>
      <c r="V5" s="12"/>
      <c r="W5" s="12"/>
      <c r="X5" s="12"/>
      <c r="Y5" s="13"/>
      <c r="Z5" s="12"/>
      <c r="AA5" s="12"/>
      <c r="AB5" s="12"/>
      <c r="AC5" s="12"/>
      <c r="AD5" s="12"/>
      <c r="AE5" s="12"/>
      <c r="AF5" s="12"/>
      <c r="AG5" s="12"/>
    </row>
    <row r="6" spans="1:33" ht="12" customHeight="1" thickBot="1">
      <c r="A6" s="14" t="s">
        <v>1</v>
      </c>
      <c r="B6" s="14" t="s">
        <v>2</v>
      </c>
      <c r="C6" s="15" t="s">
        <v>3</v>
      </c>
      <c r="D6" s="14" t="s">
        <v>4</v>
      </c>
      <c r="E6" s="14" t="s">
        <v>5</v>
      </c>
      <c r="F6" s="14" t="s">
        <v>6</v>
      </c>
      <c r="G6" s="14" t="s">
        <v>6</v>
      </c>
      <c r="H6" s="14" t="s">
        <v>7</v>
      </c>
      <c r="I6" s="14" t="s">
        <v>7</v>
      </c>
      <c r="J6" s="14" t="s">
        <v>8</v>
      </c>
      <c r="K6" s="14"/>
      <c r="L6" s="14" t="s">
        <v>9</v>
      </c>
      <c r="M6" s="14" t="s">
        <v>10</v>
      </c>
      <c r="N6" s="14"/>
      <c r="O6" s="14" t="s">
        <v>11</v>
      </c>
      <c r="P6" s="14"/>
      <c r="Q6" s="14" t="s">
        <v>12</v>
      </c>
      <c r="R6" s="11"/>
      <c r="S6" s="16"/>
      <c r="T6" s="16"/>
      <c r="U6" s="12"/>
      <c r="V6" s="12"/>
      <c r="W6" s="12"/>
      <c r="X6" s="12"/>
      <c r="Y6" s="13"/>
      <c r="Z6" s="12"/>
      <c r="AA6" s="12"/>
      <c r="AB6" s="12"/>
      <c r="AC6" s="12"/>
      <c r="AD6" s="12"/>
      <c r="AE6" s="12"/>
      <c r="AF6" s="12"/>
      <c r="AG6" s="12"/>
    </row>
    <row r="7" spans="1:33" s="2" customFormat="1" ht="14.25" customHeight="1" thickTop="1">
      <c r="A7" s="17">
        <v>1</v>
      </c>
      <c r="B7" s="13">
        <v>174</v>
      </c>
      <c r="C7" s="13" t="s">
        <v>13</v>
      </c>
      <c r="D7" s="18" t="s">
        <v>14</v>
      </c>
      <c r="E7" s="19" t="s">
        <v>15</v>
      </c>
      <c r="F7" s="19"/>
      <c r="G7" s="20"/>
      <c r="H7" s="21" t="s">
        <v>16</v>
      </c>
      <c r="I7" s="21" t="s">
        <v>17</v>
      </c>
      <c r="J7" s="21"/>
      <c r="K7" s="22"/>
      <c r="L7" s="23">
        <f>(R7*60+S7)/86400</f>
        <v>8.7418981481481484E-4</v>
      </c>
      <c r="M7" s="24"/>
      <c r="N7" s="24"/>
      <c r="O7" s="25">
        <f>(L7-L$7)*86400</f>
        <v>0</v>
      </c>
      <c r="P7" s="26"/>
      <c r="Q7" s="17" t="str">
        <f>IF(L7&lt;=82.2/86400,"КМС",IF(L7&lt;=87.8/86400,"I разр.",IF(L7&lt;=94.2/86400,"II разр.",IF(L7&lt;=102/86400,"III разр.",IF(L7&lt;=111.6/86400,"I юн.",IF(L7&lt;=124.4/86400,"II юн.",IF(L7&lt;=140.4/86400,"III юн.","")))))))</f>
        <v>КМС</v>
      </c>
      <c r="R7" s="11">
        <v>1</v>
      </c>
      <c r="S7" s="16">
        <v>15.53</v>
      </c>
      <c r="T7" s="16"/>
      <c r="U7" s="12"/>
      <c r="V7" s="12"/>
      <c r="W7" s="12"/>
      <c r="X7" s="12"/>
      <c r="Y7" s="13"/>
      <c r="Z7" s="12"/>
      <c r="AA7" s="12"/>
      <c r="AB7" s="12"/>
      <c r="AC7" s="12"/>
      <c r="AD7" s="12"/>
      <c r="AE7" s="12"/>
      <c r="AF7" s="12"/>
      <c r="AG7" s="12"/>
    </row>
    <row r="8" spans="1:33" s="2" customFormat="1" ht="14.25" customHeight="1">
      <c r="A8" s="17">
        <v>2</v>
      </c>
      <c r="B8" s="13">
        <v>172</v>
      </c>
      <c r="C8" s="13" t="s">
        <v>18</v>
      </c>
      <c r="D8" s="18" t="s">
        <v>19</v>
      </c>
      <c r="E8" s="19" t="s">
        <v>15</v>
      </c>
      <c r="F8" s="19">
        <v>36802</v>
      </c>
      <c r="G8" s="20" t="s">
        <v>20</v>
      </c>
      <c r="H8" s="21" t="s">
        <v>21</v>
      </c>
      <c r="I8" s="21" t="s">
        <v>17</v>
      </c>
      <c r="J8" s="21"/>
      <c r="K8" s="22"/>
      <c r="L8" s="23">
        <f>(R8*60+S8)/86400</f>
        <v>9.0543981481481487E-4</v>
      </c>
      <c r="M8" s="24"/>
      <c r="N8" s="24"/>
      <c r="O8" s="25">
        <f t="shared" ref="O8:O31" si="0">(L8-L$7)*86400</f>
        <v>2.7000000000000024</v>
      </c>
      <c r="P8" s="26"/>
      <c r="Q8" s="17" t="str">
        <f>IF(L8&lt;=82.2/86400,"КМС",IF(L8&lt;=87.8/86400,"I разр.",IF(L8&lt;=94.2/86400,"II разр.",IF(L8&lt;=102/86400,"III разр.",IF(L8&lt;=111.6/86400,"I юн.",IF(L8&lt;=124.4/86400,"II юн.",IF(L8&lt;=140.4/86400,"III юн.","")))))))</f>
        <v>КМС</v>
      </c>
      <c r="R8" s="11">
        <v>1</v>
      </c>
      <c r="S8" s="16">
        <v>18.23</v>
      </c>
      <c r="T8" s="16"/>
      <c r="U8" s="12"/>
      <c r="V8" s="12"/>
      <c r="W8" s="12"/>
      <c r="X8" s="12"/>
      <c r="Y8" s="13"/>
      <c r="Z8" s="12"/>
      <c r="AA8" s="12"/>
      <c r="AB8" s="12"/>
      <c r="AC8" s="12"/>
      <c r="AD8" s="12"/>
      <c r="AE8" s="12"/>
      <c r="AF8" s="12"/>
      <c r="AG8" s="12"/>
    </row>
    <row r="9" spans="1:33" s="2" customFormat="1" ht="14.25" customHeight="1">
      <c r="A9" s="17">
        <v>3</v>
      </c>
      <c r="B9" s="13">
        <v>166</v>
      </c>
      <c r="C9" s="13" t="s">
        <v>13</v>
      </c>
      <c r="D9" s="18" t="s">
        <v>22</v>
      </c>
      <c r="E9" s="19" t="s">
        <v>15</v>
      </c>
      <c r="F9" s="19">
        <v>36938</v>
      </c>
      <c r="G9" s="20" t="s">
        <v>20</v>
      </c>
      <c r="H9" s="21" t="s">
        <v>21</v>
      </c>
      <c r="I9" s="21" t="s">
        <v>23</v>
      </c>
      <c r="J9" s="21"/>
      <c r="K9" s="22"/>
      <c r="L9" s="23">
        <f>(R9*60+S9)/86400</f>
        <v>9.0671296296296301E-4</v>
      </c>
      <c r="M9" s="24"/>
      <c r="N9" s="24"/>
      <c r="O9" s="25">
        <f t="shared" si="0"/>
        <v>2.8100000000000018</v>
      </c>
      <c r="P9" s="26"/>
      <c r="Q9" s="17" t="str">
        <f>IF(L9&lt;=82.2/86400,"КМС",IF(L9&lt;=87.8/86400,"I разр.",IF(L9&lt;=94.2/86400,"II разр.",IF(L9&lt;=102/86400,"III разр.",IF(L9&lt;=111.6/86400,"I юн.",IF(L9&lt;=124.4/86400,"II юн.",IF(L9&lt;=140.4/86400,"III юн.","")))))))</f>
        <v>КМС</v>
      </c>
      <c r="R9" s="11">
        <v>1</v>
      </c>
      <c r="S9" s="16">
        <v>18.34</v>
      </c>
      <c r="T9" s="16"/>
      <c r="U9" s="12"/>
      <c r="V9" s="12"/>
      <c r="W9" s="12"/>
      <c r="X9" s="12"/>
      <c r="Y9" s="13"/>
      <c r="Z9" s="12"/>
      <c r="AA9" s="12"/>
      <c r="AB9" s="12"/>
      <c r="AC9" s="12"/>
      <c r="AD9" s="12"/>
      <c r="AE9" s="12"/>
      <c r="AF9" s="12"/>
      <c r="AG9" s="12"/>
    </row>
    <row r="10" spans="1:33" s="2" customFormat="1" ht="14.25" customHeight="1">
      <c r="A10" s="17">
        <v>4</v>
      </c>
      <c r="B10" s="13">
        <v>151</v>
      </c>
      <c r="C10" s="13" t="s">
        <v>13</v>
      </c>
      <c r="D10" s="18" t="s">
        <v>24</v>
      </c>
      <c r="E10" s="19" t="s">
        <v>15</v>
      </c>
      <c r="F10" s="19" t="s">
        <v>25</v>
      </c>
      <c r="G10" s="20" t="s">
        <v>26</v>
      </c>
      <c r="H10" s="21" t="s">
        <v>27</v>
      </c>
      <c r="I10" s="21" t="s">
        <v>28</v>
      </c>
      <c r="J10" s="21"/>
      <c r="K10" s="22"/>
      <c r="L10" s="23">
        <f>(R10*60+S10)/86400</f>
        <v>9.6736111111111111E-4</v>
      </c>
      <c r="M10" s="24"/>
      <c r="N10" s="24"/>
      <c r="O10" s="25">
        <f t="shared" si="0"/>
        <v>8.0499999999999989</v>
      </c>
      <c r="P10" s="26"/>
      <c r="Q10" s="17" t="str">
        <f>IF(L10&lt;=82.2/86400,"КМС",IF(L10&lt;=87.8/86400,"I разр.",IF(L10&lt;=94.2/86400,"II разр.",IF(L10&lt;=102/86400,"III разр.",IF(L10&lt;=111.6/86400,"I юн.",IF(L10&lt;=124.4/86400,"II юн.",IF(L10&lt;=140.4/86400,"III юн.","")))))))</f>
        <v>I разр.</v>
      </c>
      <c r="R10" s="11">
        <v>1</v>
      </c>
      <c r="S10" s="16">
        <v>23.58</v>
      </c>
      <c r="T10" s="16"/>
      <c r="U10" s="12"/>
      <c r="V10" s="12"/>
      <c r="W10" s="12"/>
      <c r="X10" s="12"/>
      <c r="Y10" s="13"/>
      <c r="Z10" s="12"/>
      <c r="AA10" s="12"/>
      <c r="AB10" s="12"/>
      <c r="AC10" s="12"/>
      <c r="AD10" s="12"/>
      <c r="AE10" s="12"/>
      <c r="AF10" s="12"/>
      <c r="AG10" s="12"/>
    </row>
    <row r="11" spans="1:33" s="2" customFormat="1" ht="14.25" customHeight="1">
      <c r="A11" s="17">
        <v>5</v>
      </c>
      <c r="B11" s="13">
        <v>164</v>
      </c>
      <c r="C11" s="13" t="s">
        <v>18</v>
      </c>
      <c r="D11" s="18" t="s">
        <v>29</v>
      </c>
      <c r="E11" s="19" t="s">
        <v>15</v>
      </c>
      <c r="F11" s="19">
        <v>36922</v>
      </c>
      <c r="G11" s="20" t="s">
        <v>30</v>
      </c>
      <c r="H11" s="21" t="s">
        <v>21</v>
      </c>
      <c r="I11" s="21" t="s">
        <v>31</v>
      </c>
      <c r="J11" s="21"/>
      <c r="K11" s="22"/>
      <c r="L11" s="23">
        <f>(R11*60+S11)/86400</f>
        <v>9.6932870370370369E-4</v>
      </c>
      <c r="M11" s="24"/>
      <c r="N11" s="24"/>
      <c r="O11" s="25">
        <f t="shared" si="0"/>
        <v>8.2199999999999971</v>
      </c>
      <c r="P11" s="26"/>
      <c r="Q11" s="17" t="str">
        <f>IF(L11&lt;=82.2/86400,"КМС",IF(L11&lt;=87.8/86400,"I разр.",IF(L11&lt;=94.2/86400,"II разр.",IF(L11&lt;=102/86400,"III разр.",IF(L11&lt;=111.6/86400,"I юн.",IF(L11&lt;=124.4/86400,"II юн.",IF(L11&lt;=140.4/86400,"III юн.","")))))))</f>
        <v>I разр.</v>
      </c>
      <c r="R11" s="11">
        <v>1</v>
      </c>
      <c r="S11" s="16">
        <v>23.75</v>
      </c>
      <c r="T11" s="16"/>
      <c r="U11" s="12"/>
      <c r="V11" s="12"/>
      <c r="W11" s="12"/>
      <c r="X11" s="12"/>
      <c r="Y11" s="13"/>
      <c r="Z11" s="12"/>
      <c r="AA11" s="12"/>
      <c r="AB11" s="12"/>
      <c r="AC11" s="12"/>
      <c r="AD11" s="12"/>
      <c r="AE11" s="12"/>
      <c r="AF11" s="12"/>
      <c r="AG11" s="12"/>
    </row>
    <row r="12" spans="1:33" s="2" customFormat="1" ht="14.25" customHeight="1">
      <c r="A12" s="17">
        <v>6</v>
      </c>
      <c r="B12" s="13">
        <v>188</v>
      </c>
      <c r="C12" s="13" t="s">
        <v>18</v>
      </c>
      <c r="D12" s="18" t="s">
        <v>32</v>
      </c>
      <c r="E12" s="19" t="s">
        <v>15</v>
      </c>
      <c r="F12" s="19">
        <v>37582</v>
      </c>
      <c r="G12" s="20" t="s">
        <v>30</v>
      </c>
      <c r="H12" s="21" t="s">
        <v>33</v>
      </c>
      <c r="I12" s="21" t="s">
        <v>23</v>
      </c>
      <c r="J12" s="21"/>
      <c r="K12" s="22"/>
      <c r="L12" s="23">
        <f>(R12*60+S12)/86400</f>
        <v>9.8275462962962965E-4</v>
      </c>
      <c r="M12" s="24"/>
      <c r="N12" s="24"/>
      <c r="O12" s="25">
        <f t="shared" si="0"/>
        <v>9.379999999999999</v>
      </c>
      <c r="P12" s="26"/>
      <c r="Q12" s="17" t="str">
        <f>IF(L12&lt;=82.2/86400,"КМС",IF(L12&lt;=87.8/86400,"I разр.",IF(L12&lt;=94.2/86400,"II разр.",IF(L12&lt;=102/86400,"III разр.",IF(L12&lt;=111.6/86400,"I юн.",IF(L12&lt;=124.4/86400,"II юн.",IF(L12&lt;=140.4/86400,"III юн.","")))))))</f>
        <v>I разр.</v>
      </c>
      <c r="R12" s="11">
        <v>1</v>
      </c>
      <c r="S12" s="16">
        <v>24.91</v>
      </c>
      <c r="T12" s="16"/>
      <c r="U12" s="12"/>
      <c r="V12" s="12"/>
      <c r="W12" s="12"/>
      <c r="X12" s="12"/>
      <c r="Y12" s="13"/>
      <c r="Z12" s="12"/>
      <c r="AA12" s="12"/>
      <c r="AB12" s="12"/>
      <c r="AC12" s="12"/>
      <c r="AD12" s="12"/>
      <c r="AE12" s="12"/>
      <c r="AF12" s="12"/>
      <c r="AG12" s="12"/>
    </row>
    <row r="13" spans="1:33" s="2" customFormat="1" ht="14.25" customHeight="1">
      <c r="A13" s="17">
        <v>7</v>
      </c>
      <c r="B13" s="13">
        <v>153</v>
      </c>
      <c r="C13" s="13" t="s">
        <v>13</v>
      </c>
      <c r="D13" s="18" t="s">
        <v>34</v>
      </c>
      <c r="E13" s="19" t="s">
        <v>15</v>
      </c>
      <c r="F13" s="19">
        <v>36733</v>
      </c>
      <c r="G13" s="20" t="s">
        <v>30</v>
      </c>
      <c r="H13" s="21" t="s">
        <v>27</v>
      </c>
      <c r="I13" s="21" t="s">
        <v>35</v>
      </c>
      <c r="J13" s="21"/>
      <c r="K13" s="22"/>
      <c r="L13" s="23">
        <f>(R13*60+S13)/86400</f>
        <v>9.907407407407406E-4</v>
      </c>
      <c r="M13" s="24"/>
      <c r="N13" s="24"/>
      <c r="O13" s="25">
        <f t="shared" si="0"/>
        <v>10.069999999999986</v>
      </c>
      <c r="P13" s="26"/>
      <c r="Q13" s="17" t="str">
        <f>IF(L13&lt;=82.2/86400,"КМС",IF(L13&lt;=87.8/86400,"I разр.",IF(L13&lt;=94.2/86400,"II разр.",IF(L13&lt;=102/86400,"III разр.",IF(L13&lt;=111.6/86400,"I юн.",IF(L13&lt;=124.4/86400,"II юн.",IF(L13&lt;=140.4/86400,"III юн.","")))))))</f>
        <v>I разр.</v>
      </c>
      <c r="R13" s="11">
        <v>1</v>
      </c>
      <c r="S13" s="16">
        <v>25.6</v>
      </c>
      <c r="T13" s="16"/>
      <c r="U13" s="12"/>
      <c r="V13" s="12"/>
      <c r="W13" s="12"/>
      <c r="X13" s="12"/>
      <c r="Y13" s="13"/>
      <c r="Z13" s="12"/>
      <c r="AA13" s="12"/>
      <c r="AB13" s="12"/>
      <c r="AC13" s="12"/>
      <c r="AD13" s="12"/>
      <c r="AE13" s="12"/>
      <c r="AF13" s="12"/>
      <c r="AG13" s="12"/>
    </row>
    <row r="14" spans="1:33" s="2" customFormat="1" ht="14.25" customHeight="1">
      <c r="A14" s="17">
        <v>8</v>
      </c>
      <c r="B14" s="13">
        <v>168</v>
      </c>
      <c r="C14" s="13" t="s">
        <v>13</v>
      </c>
      <c r="D14" s="18" t="s">
        <v>36</v>
      </c>
      <c r="E14" s="19" t="s">
        <v>15</v>
      </c>
      <c r="F14" s="19">
        <v>36838</v>
      </c>
      <c r="G14" s="20" t="s">
        <v>30</v>
      </c>
      <c r="H14" s="21" t="s">
        <v>21</v>
      </c>
      <c r="I14" s="21" t="s">
        <v>37</v>
      </c>
      <c r="J14" s="21"/>
      <c r="K14" s="22"/>
      <c r="L14" s="23">
        <f>(R14*60+S14)/86400</f>
        <v>1.0157407407407409E-3</v>
      </c>
      <c r="M14" s="24"/>
      <c r="N14" s="24"/>
      <c r="O14" s="25">
        <f t="shared" si="0"/>
        <v>12.230000000000011</v>
      </c>
      <c r="P14" s="26"/>
      <c r="Q14" s="17" t="str">
        <f>IF(L14&lt;=82.2/86400,"КМС",IF(L14&lt;=87.8/86400,"I разр.",IF(L14&lt;=94.2/86400,"II разр.",IF(L14&lt;=102/86400,"III разр.",IF(L14&lt;=111.6/86400,"I юн.",IF(L14&lt;=124.4/86400,"II юн.",IF(L14&lt;=140.4/86400,"III юн.","")))))))</f>
        <v>I разр.</v>
      </c>
      <c r="R14" s="11">
        <v>1</v>
      </c>
      <c r="S14" s="16">
        <v>27.76</v>
      </c>
      <c r="T14" s="16"/>
      <c r="U14" s="12"/>
      <c r="V14" s="12"/>
      <c r="W14" s="12"/>
      <c r="X14" s="12"/>
      <c r="Y14" s="13"/>
      <c r="Z14" s="12"/>
      <c r="AA14" s="12"/>
      <c r="AB14" s="12"/>
      <c r="AC14" s="12"/>
      <c r="AD14" s="12"/>
      <c r="AE14" s="12"/>
      <c r="AF14" s="12"/>
      <c r="AG14" s="12"/>
    </row>
    <row r="15" spans="1:33" s="2" customFormat="1" ht="14.25" customHeight="1">
      <c r="A15" s="17">
        <v>9</v>
      </c>
      <c r="B15" s="13">
        <v>165</v>
      </c>
      <c r="C15" s="13" t="s">
        <v>13</v>
      </c>
      <c r="D15" s="18" t="s">
        <v>38</v>
      </c>
      <c r="E15" s="19" t="s">
        <v>15</v>
      </c>
      <c r="F15" s="19">
        <v>37345</v>
      </c>
      <c r="G15" s="20" t="s">
        <v>26</v>
      </c>
      <c r="H15" s="21" t="s">
        <v>21</v>
      </c>
      <c r="I15" s="21" t="s">
        <v>39</v>
      </c>
      <c r="J15" s="21"/>
      <c r="K15" s="27"/>
      <c r="L15" s="23">
        <f>(R15*60+S15)/86400</f>
        <v>1.0384259259259259E-3</v>
      </c>
      <c r="M15" s="24"/>
      <c r="N15" s="28"/>
      <c r="O15" s="25">
        <f t="shared" si="0"/>
        <v>14.189999999999998</v>
      </c>
      <c r="P15" s="26"/>
      <c r="Q15" s="17" t="str">
        <f>IF(L15&lt;=82.2/86400,"КМС",IF(L15&lt;=87.8/86400,"I разр.",IF(L15&lt;=94.2/86400,"II разр.",IF(L15&lt;=102/86400,"III разр.",IF(L15&lt;=111.6/86400,"I юн.",IF(L15&lt;=124.4/86400,"II юн.",IF(L15&lt;=140.4/86400,"III юн.","")))))))</f>
        <v>II разр.</v>
      </c>
      <c r="R15" s="11">
        <v>1</v>
      </c>
      <c r="S15" s="16">
        <v>29.72</v>
      </c>
      <c r="T15" s="16"/>
      <c r="U15" s="12"/>
      <c r="V15" s="12"/>
      <c r="W15" s="12"/>
      <c r="X15" s="12"/>
      <c r="Y15" s="13"/>
      <c r="Z15" s="12"/>
      <c r="AA15" s="12"/>
      <c r="AB15" s="12"/>
      <c r="AC15" s="12"/>
      <c r="AD15" s="12"/>
      <c r="AE15" s="12"/>
      <c r="AF15" s="12"/>
      <c r="AG15" s="12"/>
    </row>
    <row r="16" spans="1:33" s="2" customFormat="1" ht="14.25" customHeight="1">
      <c r="A16" s="17">
        <v>10</v>
      </c>
      <c r="B16" s="13">
        <v>162</v>
      </c>
      <c r="C16" s="13" t="s">
        <v>13</v>
      </c>
      <c r="D16" s="18" t="s">
        <v>40</v>
      </c>
      <c r="E16" s="19" t="s">
        <v>15</v>
      </c>
      <c r="F16" s="19">
        <v>37475</v>
      </c>
      <c r="G16" s="20" t="s">
        <v>30</v>
      </c>
      <c r="H16" s="21" t="s">
        <v>41</v>
      </c>
      <c r="I16" s="21" t="s">
        <v>42</v>
      </c>
      <c r="J16" s="21"/>
      <c r="K16" s="22"/>
      <c r="L16" s="23">
        <f>(R16*60+S16)/86400</f>
        <v>1.0554398148148148E-3</v>
      </c>
      <c r="M16" s="24"/>
      <c r="N16" s="24"/>
      <c r="O16" s="25">
        <f t="shared" si="0"/>
        <v>15.659999999999998</v>
      </c>
      <c r="P16" s="26"/>
      <c r="Q16" s="17" t="str">
        <f>IF(L16&lt;=82.2/86400,"КМС",IF(L16&lt;=87.8/86400,"I разр.",IF(L16&lt;=94.2/86400,"II разр.",IF(L16&lt;=102/86400,"III разр.",IF(L16&lt;=111.6/86400,"I юн.",IF(L16&lt;=124.4/86400,"II юн.",IF(L16&lt;=140.4/86400,"III юн.","")))))))</f>
        <v>II разр.</v>
      </c>
      <c r="R16" s="11">
        <v>1</v>
      </c>
      <c r="S16" s="16">
        <v>31.19</v>
      </c>
      <c r="T16" s="16"/>
      <c r="U16" s="12"/>
      <c r="V16" s="12"/>
      <c r="W16" s="12"/>
      <c r="X16" s="12"/>
      <c r="Y16" s="13"/>
      <c r="Z16" s="12"/>
      <c r="AA16" s="12"/>
      <c r="AB16" s="12"/>
      <c r="AC16" s="12"/>
      <c r="AD16" s="12"/>
      <c r="AE16" s="12"/>
      <c r="AF16" s="12"/>
      <c r="AG16" s="12"/>
    </row>
    <row r="17" spans="1:33" s="2" customFormat="1" ht="14.25" customHeight="1">
      <c r="A17" s="17">
        <v>11</v>
      </c>
      <c r="B17" s="13">
        <v>167</v>
      </c>
      <c r="C17" s="13" t="s">
        <v>13</v>
      </c>
      <c r="D17" s="18" t="s">
        <v>43</v>
      </c>
      <c r="E17" s="19" t="s">
        <v>15</v>
      </c>
      <c r="F17" s="19">
        <v>37415</v>
      </c>
      <c r="G17" s="20" t="s">
        <v>44</v>
      </c>
      <c r="H17" s="21" t="s">
        <v>21</v>
      </c>
      <c r="I17" s="21" t="s">
        <v>45</v>
      </c>
      <c r="J17" s="21"/>
      <c r="K17" s="22"/>
      <c r="L17" s="23">
        <f>(R17*60+S17)/86400</f>
        <v>1.058101851851852E-3</v>
      </c>
      <c r="M17" s="24"/>
      <c r="N17" s="24"/>
      <c r="O17" s="25">
        <f t="shared" si="0"/>
        <v>15.890000000000008</v>
      </c>
      <c r="P17" s="26"/>
      <c r="Q17" s="17" t="str">
        <f>IF(L17&lt;=82.2/86400,"КМС",IF(L17&lt;=87.8/86400,"I разр.",IF(L17&lt;=94.2/86400,"II разр.",IF(L17&lt;=102/86400,"III разр.",IF(L17&lt;=111.6/86400,"I юн.",IF(L17&lt;=124.4/86400,"II юн.",IF(L17&lt;=140.4/86400,"III юн.","")))))))</f>
        <v>II разр.</v>
      </c>
      <c r="R17" s="11">
        <v>1</v>
      </c>
      <c r="S17" s="16">
        <v>31.42</v>
      </c>
      <c r="T17" s="16"/>
      <c r="U17" s="12"/>
      <c r="V17" s="12"/>
      <c r="W17" s="12"/>
      <c r="X17" s="12"/>
      <c r="Y17" s="13"/>
      <c r="Z17" s="12"/>
      <c r="AA17" s="12"/>
      <c r="AB17" s="12"/>
      <c r="AC17" s="12"/>
      <c r="AD17" s="12"/>
      <c r="AE17" s="12"/>
      <c r="AF17" s="12"/>
      <c r="AG17" s="12"/>
    </row>
    <row r="18" spans="1:33" s="2" customFormat="1" ht="14.25" customHeight="1">
      <c r="A18" s="17">
        <v>12</v>
      </c>
      <c r="B18" s="13">
        <v>179</v>
      </c>
      <c r="C18" s="13" t="s">
        <v>13</v>
      </c>
      <c r="D18" s="18" t="s">
        <v>46</v>
      </c>
      <c r="E18" s="19" t="s">
        <v>15</v>
      </c>
      <c r="F18" s="19">
        <v>37618</v>
      </c>
      <c r="G18" s="20" t="s">
        <v>26</v>
      </c>
      <c r="H18" s="21" t="s">
        <v>33</v>
      </c>
      <c r="I18" s="21" t="s">
        <v>47</v>
      </c>
      <c r="J18" s="21"/>
      <c r="K18" s="22"/>
      <c r="L18" s="23">
        <f>(R18*60+S18)/86400</f>
        <v>1.0628472222222222E-3</v>
      </c>
      <c r="M18" s="24"/>
      <c r="N18" s="24"/>
      <c r="O18" s="25">
        <f t="shared" si="0"/>
        <v>16.299999999999994</v>
      </c>
      <c r="P18" s="26"/>
      <c r="Q18" s="17" t="str">
        <f>IF(L18&lt;=82.2/86400,"КМС",IF(L18&lt;=87.8/86400,"I разр.",IF(L18&lt;=94.2/86400,"II разр.",IF(L18&lt;=102/86400,"III разр.",IF(L18&lt;=111.6/86400,"I юн.",IF(L18&lt;=124.4/86400,"II юн.",IF(L18&lt;=140.4/86400,"III юн.","")))))))</f>
        <v>II разр.</v>
      </c>
      <c r="R18" s="11">
        <v>1</v>
      </c>
      <c r="S18" s="16">
        <v>31.83</v>
      </c>
      <c r="T18" s="16"/>
      <c r="U18" s="12"/>
      <c r="V18" s="12"/>
      <c r="W18" s="12"/>
      <c r="X18" s="12"/>
      <c r="Y18" s="13"/>
      <c r="Z18" s="12"/>
      <c r="AA18" s="12"/>
      <c r="AB18" s="12"/>
      <c r="AC18" s="12"/>
      <c r="AD18" s="12"/>
      <c r="AE18" s="12"/>
      <c r="AF18" s="12"/>
      <c r="AG18" s="12"/>
    </row>
    <row r="19" spans="1:33" s="2" customFormat="1" ht="14.25" customHeight="1">
      <c r="A19" s="17">
        <v>13</v>
      </c>
      <c r="B19" s="13">
        <v>181</v>
      </c>
      <c r="C19" s="13" t="s">
        <v>18</v>
      </c>
      <c r="D19" s="18" t="s">
        <v>48</v>
      </c>
      <c r="E19" s="19" t="s">
        <v>15</v>
      </c>
      <c r="F19" s="19">
        <v>37514</v>
      </c>
      <c r="G19" s="20" t="s">
        <v>26</v>
      </c>
      <c r="H19" s="21" t="s">
        <v>33</v>
      </c>
      <c r="I19" s="21" t="s">
        <v>49</v>
      </c>
      <c r="J19" s="21"/>
      <c r="K19" s="27"/>
      <c r="L19" s="23">
        <f>(R19*60+S19)/86400</f>
        <v>1.0652777777777776E-3</v>
      </c>
      <c r="M19" s="24"/>
      <c r="N19" s="24"/>
      <c r="O19" s="25">
        <f t="shared" si="0"/>
        <v>16.509999999999984</v>
      </c>
      <c r="P19" s="26"/>
      <c r="Q19" s="17" t="str">
        <f>IF(L19&lt;=82.2/86400,"КМС",IF(L19&lt;=87.8/86400,"I разр.",IF(L19&lt;=94.2/86400,"II разр.",IF(L19&lt;=102/86400,"III разр.",IF(L19&lt;=111.6/86400,"I юн.",IF(L19&lt;=124.4/86400,"II юн.",IF(L19&lt;=140.4/86400,"III юн.","")))))))</f>
        <v>II разр.</v>
      </c>
      <c r="R19" s="11">
        <v>1</v>
      </c>
      <c r="S19" s="16">
        <v>32.04</v>
      </c>
      <c r="T19" s="16"/>
      <c r="U19" s="12"/>
      <c r="V19" s="12"/>
      <c r="W19" s="12"/>
      <c r="X19" s="12"/>
      <c r="Y19" s="13"/>
      <c r="Z19" s="12"/>
      <c r="AA19" s="12"/>
      <c r="AB19" s="12"/>
      <c r="AC19" s="12"/>
      <c r="AD19" s="12"/>
      <c r="AE19" s="12"/>
      <c r="AF19" s="12"/>
      <c r="AG19" s="12"/>
    </row>
    <row r="20" spans="1:33" s="2" customFormat="1" ht="14.25" customHeight="1">
      <c r="A20" s="17">
        <v>14</v>
      </c>
      <c r="B20" s="13">
        <v>180</v>
      </c>
      <c r="C20" s="13" t="s">
        <v>18</v>
      </c>
      <c r="D20" s="18" t="s">
        <v>50</v>
      </c>
      <c r="E20" s="19" t="s">
        <v>15</v>
      </c>
      <c r="F20" s="19">
        <v>37082</v>
      </c>
      <c r="G20" s="20" t="s">
        <v>44</v>
      </c>
      <c r="H20" s="21" t="s">
        <v>33</v>
      </c>
      <c r="I20" s="21" t="s">
        <v>47</v>
      </c>
      <c r="J20" s="21"/>
      <c r="K20" s="22"/>
      <c r="L20" s="23">
        <f>(R20*60+S20)/86400</f>
        <v>1.0782407407407407E-3</v>
      </c>
      <c r="M20" s="24"/>
      <c r="N20" s="28"/>
      <c r="O20" s="25">
        <f t="shared" si="0"/>
        <v>17.629999999999995</v>
      </c>
      <c r="P20" s="26"/>
      <c r="Q20" s="17" t="str">
        <f>IF(L20&lt;=82.2/86400,"КМС",IF(L20&lt;=87.8/86400,"I разр.",IF(L20&lt;=94.2/86400,"II разр.",IF(L20&lt;=102/86400,"III разр.",IF(L20&lt;=111.6/86400,"I юн.",IF(L20&lt;=124.4/86400,"II юн.",IF(L20&lt;=140.4/86400,"III юн.","")))))))</f>
        <v>II разр.</v>
      </c>
      <c r="R20" s="11">
        <v>1</v>
      </c>
      <c r="S20" s="16">
        <v>33.159999999999997</v>
      </c>
      <c r="T20" s="16"/>
      <c r="U20" s="12"/>
      <c r="V20" s="12"/>
      <c r="W20" s="12"/>
      <c r="X20" s="12"/>
      <c r="Y20" s="13"/>
      <c r="Z20" s="12"/>
      <c r="AA20" s="12"/>
      <c r="AB20" s="12"/>
      <c r="AC20" s="12"/>
      <c r="AD20" s="12"/>
      <c r="AE20" s="12"/>
      <c r="AF20" s="12"/>
      <c r="AG20" s="12"/>
    </row>
    <row r="21" spans="1:33" s="2" customFormat="1" ht="14.25" customHeight="1">
      <c r="A21" s="17">
        <v>15</v>
      </c>
      <c r="B21" s="13">
        <v>182</v>
      </c>
      <c r="C21" s="13" t="s">
        <v>18</v>
      </c>
      <c r="D21" s="18" t="s">
        <v>51</v>
      </c>
      <c r="E21" s="19" t="s">
        <v>15</v>
      </c>
      <c r="F21" s="19">
        <v>37451</v>
      </c>
      <c r="G21" s="20" t="s">
        <v>44</v>
      </c>
      <c r="H21" s="21" t="s">
        <v>33</v>
      </c>
      <c r="I21" s="21" t="s">
        <v>52</v>
      </c>
      <c r="J21" s="21"/>
      <c r="K21" s="22"/>
      <c r="L21" s="23">
        <f>(R21*60+S21)/86400</f>
        <v>1.1041666666666667E-3</v>
      </c>
      <c r="M21" s="24">
        <f>ROUNDDOWN(L21*86400/2,3)</f>
        <v>47.7</v>
      </c>
      <c r="N21" s="24"/>
      <c r="O21" s="25">
        <f t="shared" si="0"/>
        <v>19.87</v>
      </c>
      <c r="P21" s="26"/>
      <c r="Q21" s="17" t="str">
        <f>IF(L21&lt;=82.2/86400,"КМС",IF(L21&lt;=87.8/86400,"I разр.",IF(L21&lt;=94.2/86400,"II разр.",IF(L21&lt;=102/86400,"III разр.",IF(L21&lt;=111.6/86400,"I юн.",IF(L21&lt;=124.4/86400,"II юн.",IF(L21&lt;=140.4/86400,"III юн.","")))))))</f>
        <v>III разр.</v>
      </c>
      <c r="R21" s="11">
        <v>1</v>
      </c>
      <c r="S21" s="16">
        <v>35.4</v>
      </c>
      <c r="T21" s="16"/>
      <c r="U21" s="12"/>
      <c r="V21" s="12"/>
      <c r="W21" s="12"/>
      <c r="X21" s="12"/>
      <c r="Y21" s="13"/>
      <c r="Z21" s="12"/>
      <c r="AA21" s="12"/>
      <c r="AB21" s="12"/>
      <c r="AC21" s="12"/>
      <c r="AD21" s="12"/>
      <c r="AE21" s="12"/>
      <c r="AF21" s="12"/>
      <c r="AG21" s="12"/>
    </row>
    <row r="22" spans="1:33" s="2" customFormat="1" ht="14.25" customHeight="1">
      <c r="A22" s="17">
        <v>16</v>
      </c>
      <c r="B22" s="13">
        <v>173</v>
      </c>
      <c r="C22" s="13" t="s">
        <v>13</v>
      </c>
      <c r="D22" s="18" t="s">
        <v>53</v>
      </c>
      <c r="E22" s="19" t="s">
        <v>15</v>
      </c>
      <c r="F22" s="19">
        <v>37325</v>
      </c>
      <c r="G22" s="20" t="s">
        <v>44</v>
      </c>
      <c r="H22" s="21" t="s">
        <v>21</v>
      </c>
      <c r="I22" s="21" t="s">
        <v>49</v>
      </c>
      <c r="J22" s="21"/>
      <c r="K22" s="22"/>
      <c r="L22" s="23">
        <f>(R22*60+S22)/86400</f>
        <v>1.1082175925925925E-3</v>
      </c>
      <c r="M22" s="24"/>
      <c r="N22" s="24"/>
      <c r="O22" s="25">
        <f t="shared" si="0"/>
        <v>20.219999999999992</v>
      </c>
      <c r="P22" s="26"/>
      <c r="Q22" s="17" t="str">
        <f>IF(L22&lt;=82.2/86400,"КМС",IF(L22&lt;=87.8/86400,"I разр.",IF(L22&lt;=94.2/86400,"II разр.",IF(L22&lt;=102/86400,"III разр.",IF(L22&lt;=111.6/86400,"I юн.",IF(L22&lt;=124.4/86400,"II юн.",IF(L22&lt;=140.4/86400,"III юн.","")))))))</f>
        <v>III разр.</v>
      </c>
      <c r="R22" s="11">
        <v>1</v>
      </c>
      <c r="S22" s="16">
        <v>35.75</v>
      </c>
      <c r="T22" s="16"/>
      <c r="U22" s="12"/>
      <c r="V22" s="12"/>
      <c r="W22" s="12"/>
      <c r="X22" s="12"/>
      <c r="Y22" s="13"/>
      <c r="Z22" s="12"/>
      <c r="AA22" s="12"/>
      <c r="AB22" s="12"/>
      <c r="AC22" s="12"/>
      <c r="AD22" s="12"/>
      <c r="AE22" s="12"/>
      <c r="AF22" s="12"/>
      <c r="AG22" s="12"/>
    </row>
    <row r="23" spans="1:33" s="2" customFormat="1" ht="14.25" customHeight="1">
      <c r="A23" s="17">
        <v>17</v>
      </c>
      <c r="B23" s="13">
        <v>189</v>
      </c>
      <c r="C23" s="13" t="s">
        <v>18</v>
      </c>
      <c r="D23" s="18" t="s">
        <v>54</v>
      </c>
      <c r="E23" s="19" t="s">
        <v>15</v>
      </c>
      <c r="F23" s="19">
        <v>37209</v>
      </c>
      <c r="G23" s="20" t="s">
        <v>30</v>
      </c>
      <c r="H23" s="21" t="s">
        <v>33</v>
      </c>
      <c r="I23" s="21" t="s">
        <v>55</v>
      </c>
      <c r="J23" s="21"/>
      <c r="K23" s="22"/>
      <c r="L23" s="23">
        <f>(R23*60+S23)/86400</f>
        <v>1.1229166666666668E-3</v>
      </c>
      <c r="M23" s="24"/>
      <c r="N23" s="24"/>
      <c r="O23" s="25">
        <f t="shared" si="0"/>
        <v>21.490000000000009</v>
      </c>
      <c r="P23" s="26"/>
      <c r="Q23" s="17" t="str">
        <f>IF(L23&lt;=82.2/86400,"КМС",IF(L23&lt;=87.8/86400,"I разр.",IF(L23&lt;=94.2/86400,"II разр.",IF(L23&lt;=102/86400,"III разр.",IF(L23&lt;=111.6/86400,"I юн.",IF(L23&lt;=124.4/86400,"II юн.",IF(L23&lt;=140.4/86400,"III юн.","")))))))</f>
        <v>III разр.</v>
      </c>
      <c r="R23" s="11">
        <v>1</v>
      </c>
      <c r="S23" s="16">
        <v>37.020000000000003</v>
      </c>
      <c r="T23" s="16"/>
      <c r="U23" s="12"/>
      <c r="V23" s="12"/>
      <c r="W23" s="12"/>
      <c r="X23" s="12"/>
      <c r="Y23" s="13"/>
      <c r="Z23" s="12"/>
      <c r="AA23" s="12"/>
      <c r="AB23" s="12"/>
      <c r="AC23" s="12"/>
      <c r="AD23" s="12"/>
      <c r="AE23" s="12"/>
      <c r="AF23" s="12"/>
      <c r="AG23" s="12"/>
    </row>
    <row r="24" spans="1:33" s="2" customFormat="1" ht="14.25" customHeight="1">
      <c r="A24" s="17">
        <v>18</v>
      </c>
      <c r="B24" s="13">
        <v>171</v>
      </c>
      <c r="C24" s="13" t="s">
        <v>13</v>
      </c>
      <c r="D24" s="18" t="s">
        <v>56</v>
      </c>
      <c r="E24" s="19" t="s">
        <v>15</v>
      </c>
      <c r="F24" s="19">
        <v>37391</v>
      </c>
      <c r="G24" s="20" t="s">
        <v>44</v>
      </c>
      <c r="H24" s="21" t="s">
        <v>21</v>
      </c>
      <c r="I24" s="21" t="s">
        <v>57</v>
      </c>
      <c r="J24" s="21"/>
      <c r="K24" s="27"/>
      <c r="L24" s="23">
        <f>(R24*60+S24)/86400</f>
        <v>1.1412037037037037E-3</v>
      </c>
      <c r="M24" s="24"/>
      <c r="N24" s="24"/>
      <c r="O24" s="25">
        <f t="shared" si="0"/>
        <v>23.07</v>
      </c>
      <c r="P24" s="26"/>
      <c r="Q24" s="17" t="str">
        <f>IF(L24&lt;=82.2/86400,"КМС",IF(L24&lt;=87.8/86400,"I разр.",IF(L24&lt;=94.2/86400,"II разр.",IF(L24&lt;=102/86400,"III разр.",IF(L24&lt;=111.6/86400,"I юн.",IF(L24&lt;=124.4/86400,"II юн.",IF(L24&lt;=140.4/86400,"III юн.","")))))))</f>
        <v>III разр.</v>
      </c>
      <c r="R24" s="11">
        <v>1</v>
      </c>
      <c r="S24" s="16">
        <v>38.6</v>
      </c>
      <c r="T24" s="16"/>
      <c r="U24" s="12"/>
      <c r="V24" s="12"/>
      <c r="W24" s="12"/>
      <c r="X24" s="12"/>
      <c r="Y24" s="13"/>
      <c r="Z24" s="12"/>
      <c r="AA24" s="12"/>
      <c r="AB24" s="12"/>
      <c r="AC24" s="12"/>
      <c r="AD24" s="12"/>
      <c r="AE24" s="12"/>
      <c r="AF24" s="12"/>
      <c r="AG24" s="12"/>
    </row>
    <row r="25" spans="1:33" s="2" customFormat="1" ht="14.25" customHeight="1">
      <c r="A25" s="17">
        <v>19</v>
      </c>
      <c r="B25" s="13">
        <v>178</v>
      </c>
      <c r="C25" s="13" t="s">
        <v>18</v>
      </c>
      <c r="D25" s="18" t="s">
        <v>58</v>
      </c>
      <c r="E25" s="19" t="s">
        <v>15</v>
      </c>
      <c r="F25" s="19">
        <v>37532</v>
      </c>
      <c r="G25" s="20" t="s">
        <v>26</v>
      </c>
      <c r="H25" s="21" t="s">
        <v>59</v>
      </c>
      <c r="I25" s="21" t="s">
        <v>60</v>
      </c>
      <c r="J25" s="21"/>
      <c r="K25" s="22"/>
      <c r="L25" s="23">
        <f>(R25*60+S25)/86400</f>
        <v>1.1452546296296297E-3</v>
      </c>
      <c r="M25" s="24"/>
      <c r="N25" s="24"/>
      <c r="O25" s="25">
        <f t="shared" si="0"/>
        <v>23.420000000000009</v>
      </c>
      <c r="P25" s="26"/>
      <c r="Q25" s="17" t="str">
        <f>IF(L25&lt;=82.2/86400,"КМС",IF(L25&lt;=87.8/86400,"I разр.",IF(L25&lt;=94.2/86400,"II разр.",IF(L25&lt;=102/86400,"III разр.",IF(L25&lt;=111.6/86400,"I юн.",IF(L25&lt;=124.4/86400,"II юн.",IF(L25&lt;=140.4/86400,"III юн.","")))))))</f>
        <v>III разр.</v>
      </c>
      <c r="R25" s="11">
        <v>1</v>
      </c>
      <c r="S25" s="16">
        <v>38.950000000000003</v>
      </c>
      <c r="T25" s="16"/>
      <c r="U25" s="12"/>
      <c r="V25" s="12"/>
      <c r="W25" s="12"/>
      <c r="X25" s="12"/>
      <c r="Y25" s="13"/>
      <c r="Z25" s="12"/>
      <c r="AA25" s="12"/>
      <c r="AB25" s="12"/>
      <c r="AC25" s="12"/>
      <c r="AD25" s="12"/>
      <c r="AE25" s="12"/>
      <c r="AF25" s="12"/>
      <c r="AG25" s="12"/>
    </row>
    <row r="26" spans="1:33" s="2" customFormat="1" ht="14.25" customHeight="1">
      <c r="A26" s="17">
        <v>20</v>
      </c>
      <c r="B26" s="13">
        <v>170</v>
      </c>
      <c r="C26" s="13" t="s">
        <v>13</v>
      </c>
      <c r="D26" s="18" t="s">
        <v>61</v>
      </c>
      <c r="E26" s="19" t="s">
        <v>15</v>
      </c>
      <c r="F26" s="19">
        <v>37774</v>
      </c>
      <c r="G26" s="20" t="s">
        <v>62</v>
      </c>
      <c r="H26" s="21" t="s">
        <v>21</v>
      </c>
      <c r="I26" s="21" t="s">
        <v>63</v>
      </c>
      <c r="J26" s="21"/>
      <c r="K26" s="27"/>
      <c r="L26" s="23">
        <f>(R26*60+S26)/86400</f>
        <v>1.176736111111111E-3</v>
      </c>
      <c r="M26" s="24"/>
      <c r="N26" s="24"/>
      <c r="O26" s="25">
        <f t="shared" si="0"/>
        <v>26.139999999999993</v>
      </c>
      <c r="P26" s="26"/>
      <c r="Q26" s="17" t="str">
        <f>IF(L26&lt;=82.2/86400,"КМС",IF(L26&lt;=87.8/86400,"I разр.",IF(L26&lt;=94.2/86400,"II разр.",IF(L26&lt;=102/86400,"III разр.",IF(L26&lt;=111.6/86400,"I юн.",IF(L26&lt;=124.4/86400,"II юн.",IF(L26&lt;=140.4/86400,"III юн.","")))))))</f>
        <v>III разр.</v>
      </c>
      <c r="R26" s="11">
        <v>1</v>
      </c>
      <c r="S26" s="16">
        <v>41.67</v>
      </c>
      <c r="T26" s="16"/>
      <c r="U26" s="12"/>
      <c r="V26" s="12"/>
      <c r="W26" s="12"/>
      <c r="X26" s="12"/>
      <c r="Y26" s="13"/>
      <c r="Z26" s="12"/>
      <c r="AA26" s="12"/>
      <c r="AB26" s="12"/>
      <c r="AC26" s="12"/>
      <c r="AD26" s="12"/>
      <c r="AE26" s="12"/>
      <c r="AF26" s="12"/>
      <c r="AG26" s="12"/>
    </row>
    <row r="27" spans="1:33" s="2" customFormat="1" ht="14.25" customHeight="1">
      <c r="A27" s="17">
        <v>21</v>
      </c>
      <c r="B27" s="13">
        <v>184</v>
      </c>
      <c r="C27" s="13" t="s">
        <v>13</v>
      </c>
      <c r="D27" s="18" t="s">
        <v>64</v>
      </c>
      <c r="E27" s="19" t="s">
        <v>15</v>
      </c>
      <c r="F27" s="19">
        <v>37487</v>
      </c>
      <c r="G27" s="20" t="s">
        <v>44</v>
      </c>
      <c r="H27" s="21" t="s">
        <v>33</v>
      </c>
      <c r="I27" s="21" t="s">
        <v>63</v>
      </c>
      <c r="J27" s="21"/>
      <c r="K27" s="22"/>
      <c r="L27" s="23">
        <f>(R27*60+S27)/86400</f>
        <v>1.1871527777777776E-3</v>
      </c>
      <c r="M27" s="24"/>
      <c r="N27" s="24"/>
      <c r="O27" s="25">
        <f t="shared" si="0"/>
        <v>27.039999999999985</v>
      </c>
      <c r="P27" s="26"/>
      <c r="Q27" s="17" t="str">
        <f>IF(L27&lt;=82.2/86400,"КМС",IF(L27&lt;=87.8/86400,"I разр.",IF(L27&lt;=94.2/86400,"II разр.",IF(L27&lt;=102/86400,"III разр.",IF(L27&lt;=111.6/86400,"I юн.",IF(L27&lt;=124.4/86400,"II юн.",IF(L27&lt;=140.4/86400,"III юн.","")))))))</f>
        <v>I юн.</v>
      </c>
      <c r="R27" s="11">
        <v>1</v>
      </c>
      <c r="S27" s="16">
        <v>42.57</v>
      </c>
      <c r="T27" s="16"/>
      <c r="U27" s="12"/>
      <c r="V27" s="12"/>
      <c r="W27" s="12"/>
      <c r="X27" s="12"/>
      <c r="Y27" s="13"/>
      <c r="Z27" s="12"/>
      <c r="AA27" s="12"/>
      <c r="AB27" s="12"/>
      <c r="AC27" s="12"/>
      <c r="AD27" s="12"/>
      <c r="AE27" s="12"/>
      <c r="AF27" s="12"/>
      <c r="AG27" s="12"/>
    </row>
    <row r="28" spans="1:33" s="2" customFormat="1" ht="14.25" customHeight="1">
      <c r="A28" s="17">
        <v>22</v>
      </c>
      <c r="B28" s="13">
        <v>185</v>
      </c>
      <c r="C28" s="13" t="s">
        <v>18</v>
      </c>
      <c r="D28" s="18" t="s">
        <v>65</v>
      </c>
      <c r="E28" s="19" t="s">
        <v>15</v>
      </c>
      <c r="F28" s="19">
        <v>37033</v>
      </c>
      <c r="G28" s="20" t="s">
        <v>44</v>
      </c>
      <c r="H28" s="21" t="s">
        <v>33</v>
      </c>
      <c r="I28" s="21" t="s">
        <v>37</v>
      </c>
      <c r="J28" s="21"/>
      <c r="K28" s="22"/>
      <c r="L28" s="23">
        <f>(R28*60+S28)/86400</f>
        <v>1.1962962962962962E-3</v>
      </c>
      <c r="M28" s="24"/>
      <c r="N28" s="24"/>
      <c r="O28" s="25">
        <f t="shared" si="0"/>
        <v>27.829999999999991</v>
      </c>
      <c r="P28" s="26"/>
      <c r="Q28" s="17" t="str">
        <f>IF(L28&lt;=82.2/86400,"КМС",IF(L28&lt;=87.8/86400,"I разр.",IF(L28&lt;=94.2/86400,"II разр.",IF(L28&lt;=102/86400,"III разр.",IF(L28&lt;=111.6/86400,"I юн.",IF(L28&lt;=124.4/86400,"II юн.",IF(L28&lt;=140.4/86400,"III юн.","")))))))</f>
        <v>I юн.</v>
      </c>
      <c r="R28" s="11">
        <v>1</v>
      </c>
      <c r="S28" s="16">
        <v>43.36</v>
      </c>
      <c r="T28" s="16"/>
      <c r="U28" s="12"/>
      <c r="V28" s="12"/>
      <c r="W28" s="12"/>
      <c r="X28" s="12"/>
      <c r="Y28" s="13"/>
      <c r="Z28" s="12"/>
      <c r="AA28" s="12"/>
      <c r="AB28" s="12"/>
      <c r="AC28" s="12"/>
      <c r="AD28" s="12"/>
      <c r="AE28" s="12"/>
      <c r="AF28" s="12"/>
      <c r="AG28" s="12"/>
    </row>
    <row r="29" spans="1:33" s="2" customFormat="1" ht="14.25" customHeight="1">
      <c r="A29" s="17">
        <v>23</v>
      </c>
      <c r="B29" s="13">
        <v>183</v>
      </c>
      <c r="C29" s="13" t="s">
        <v>13</v>
      </c>
      <c r="D29" s="18" t="s">
        <v>66</v>
      </c>
      <c r="E29" s="19" t="s">
        <v>15</v>
      </c>
      <c r="F29" s="19">
        <v>37689</v>
      </c>
      <c r="G29" s="20" t="s">
        <v>44</v>
      </c>
      <c r="H29" s="21" t="s">
        <v>33</v>
      </c>
      <c r="I29" s="21" t="s">
        <v>67</v>
      </c>
      <c r="J29" s="21"/>
      <c r="K29" s="22"/>
      <c r="L29" s="23">
        <f>(R29*60+S29)/86400</f>
        <v>1.2141203703703704E-3</v>
      </c>
      <c r="M29" s="24"/>
      <c r="N29" s="24"/>
      <c r="O29" s="25">
        <f t="shared" si="0"/>
        <v>29.37</v>
      </c>
      <c r="P29" s="26"/>
      <c r="Q29" s="17" t="str">
        <f>IF(L29&lt;=82.2/86400,"КМС",IF(L29&lt;=87.8/86400,"I разр.",IF(L29&lt;=94.2/86400,"II разр.",IF(L29&lt;=102/86400,"III разр.",IF(L29&lt;=111.6/86400,"I юн.",IF(L29&lt;=124.4/86400,"II юн.",IF(L29&lt;=140.4/86400,"III юн.","")))))))</f>
        <v>I юн.</v>
      </c>
      <c r="R29" s="11">
        <v>1</v>
      </c>
      <c r="S29" s="16">
        <v>44.9</v>
      </c>
      <c r="T29" s="16"/>
      <c r="U29" s="12"/>
      <c r="V29" s="12"/>
      <c r="W29" s="12"/>
      <c r="X29" s="12"/>
      <c r="Y29" s="13"/>
      <c r="Z29" s="12"/>
      <c r="AA29" s="12"/>
      <c r="AB29" s="12"/>
      <c r="AC29" s="12"/>
      <c r="AD29" s="12"/>
      <c r="AE29" s="12"/>
      <c r="AF29" s="12"/>
      <c r="AG29" s="12"/>
    </row>
    <row r="30" spans="1:33" s="2" customFormat="1" ht="14.25" customHeight="1">
      <c r="A30" s="17">
        <v>24</v>
      </c>
      <c r="B30" s="13">
        <v>187</v>
      </c>
      <c r="C30" s="13" t="s">
        <v>18</v>
      </c>
      <c r="D30" s="18" t="s">
        <v>68</v>
      </c>
      <c r="E30" s="19" t="s">
        <v>15</v>
      </c>
      <c r="F30" s="19">
        <v>38395</v>
      </c>
      <c r="G30" s="20" t="s">
        <v>62</v>
      </c>
      <c r="H30" s="21" t="s">
        <v>33</v>
      </c>
      <c r="I30" s="21" t="s">
        <v>49</v>
      </c>
      <c r="J30" s="21"/>
      <c r="K30" s="27"/>
      <c r="L30" s="23">
        <f>(R30*60+S30)/86400</f>
        <v>1.3459490740740741E-3</v>
      </c>
      <c r="M30" s="24"/>
      <c r="N30" s="24"/>
      <c r="O30" s="25">
        <f t="shared" si="0"/>
        <v>40.76</v>
      </c>
      <c r="P30" s="26"/>
      <c r="Q30" s="17" t="str">
        <f>IF(L30&lt;=82.2/86400,"КМС",IF(L30&lt;=87.8/86400,"I разр.",IF(L30&lt;=94.2/86400,"II разр.",IF(L30&lt;=102/86400,"III разр.",IF(L30&lt;=111.6/86400,"I юн.",IF(L30&lt;=124.4/86400,"II юн.",IF(L30&lt;=140.4/86400,"III юн.","")))))))</f>
        <v>II юн.</v>
      </c>
      <c r="R30" s="11">
        <v>1</v>
      </c>
      <c r="S30" s="16">
        <v>56.29</v>
      </c>
      <c r="T30" s="16"/>
      <c r="U30" s="12"/>
      <c r="V30" s="12"/>
      <c r="W30" s="12"/>
      <c r="X30" s="12"/>
      <c r="Y30" s="13"/>
      <c r="Z30" s="12"/>
      <c r="AA30" s="12"/>
      <c r="AB30" s="12"/>
      <c r="AC30" s="12"/>
      <c r="AD30" s="12"/>
      <c r="AE30" s="12"/>
      <c r="AF30" s="12"/>
      <c r="AG30" s="12"/>
    </row>
    <row r="31" spans="1:33" s="2" customFormat="1" ht="14.25" customHeight="1">
      <c r="A31" s="17">
        <v>25</v>
      </c>
      <c r="B31" s="13">
        <v>190</v>
      </c>
      <c r="C31" s="13" t="s">
        <v>18</v>
      </c>
      <c r="D31" s="18" t="s">
        <v>69</v>
      </c>
      <c r="E31" s="19" t="s">
        <v>15</v>
      </c>
      <c r="F31" s="19">
        <v>37351</v>
      </c>
      <c r="G31" s="20" t="s">
        <v>62</v>
      </c>
      <c r="H31" s="21" t="s">
        <v>33</v>
      </c>
      <c r="I31" s="21" t="s">
        <v>55</v>
      </c>
      <c r="J31" s="21"/>
      <c r="K31" s="27"/>
      <c r="L31" s="23">
        <f>(R31*60+S31)/86400</f>
        <v>1.4137731481481482E-3</v>
      </c>
      <c r="M31" s="24"/>
      <c r="N31" s="24"/>
      <c r="O31" s="25">
        <f t="shared" si="0"/>
        <v>46.62</v>
      </c>
      <c r="P31" s="26"/>
      <c r="Q31" s="17" t="str">
        <f>IF(L31&lt;=82.2/86400,"КМС",IF(L31&lt;=87.8/86400,"I разр.",IF(L31&lt;=94.2/86400,"II разр.",IF(L31&lt;=102/86400,"III разр.",IF(L31&lt;=111.6/86400,"I юн.",IF(L31&lt;=124.4/86400,"II юн.",IF(L31&lt;=140.4/86400,"III юн.","")))))))</f>
        <v>II юн.</v>
      </c>
      <c r="R31" s="11">
        <v>2</v>
      </c>
      <c r="S31" s="16">
        <v>2.15</v>
      </c>
      <c r="T31" s="16"/>
      <c r="U31" s="12"/>
      <c r="V31" s="12"/>
      <c r="W31" s="12"/>
      <c r="X31" s="12"/>
      <c r="Y31" s="13"/>
      <c r="Z31" s="12"/>
      <c r="AA31" s="12"/>
      <c r="AB31" s="12"/>
      <c r="AC31" s="12"/>
      <c r="AD31" s="12"/>
      <c r="AE31" s="12"/>
      <c r="AF31" s="12"/>
      <c r="AG31" s="12"/>
    </row>
    <row r="32" spans="1:33" s="2" customFormat="1" ht="14.25" customHeight="1" thickBot="1">
      <c r="A32" s="29"/>
      <c r="B32" s="30">
        <v>169</v>
      </c>
      <c r="C32" s="30" t="s">
        <v>18</v>
      </c>
      <c r="D32" s="31" t="s">
        <v>70</v>
      </c>
      <c r="E32" s="32" t="s">
        <v>15</v>
      </c>
      <c r="F32" s="32">
        <v>37447</v>
      </c>
      <c r="G32" s="33" t="s">
        <v>26</v>
      </c>
      <c r="H32" s="34" t="s">
        <v>21</v>
      </c>
      <c r="I32" s="34" t="s">
        <v>63</v>
      </c>
      <c r="J32" s="34"/>
      <c r="K32" s="35"/>
      <c r="L32" s="36" t="s">
        <v>71</v>
      </c>
      <c r="M32" s="37"/>
      <c r="N32" s="37"/>
      <c r="O32" s="38"/>
      <c r="P32" s="39"/>
      <c r="Q32" s="29" t="str">
        <f>IF(L32&lt;=82.2/86400,"КМС",IF(L32&lt;=87.8/86400,"I разр.",IF(L32&lt;=94.2/86400,"II разр.",IF(L32&lt;=102/86400,"III разр.",IF(L32&lt;=111.6/86400,"I юн.",IF(L32&lt;=124.4/86400,"II юн.",IF(L32&lt;=140.4/86400,"III юн.","")))))))</f>
        <v/>
      </c>
      <c r="R32" s="11"/>
      <c r="S32" s="16"/>
      <c r="T32" s="16"/>
      <c r="U32" s="12"/>
      <c r="V32" s="12"/>
      <c r="W32" s="12"/>
      <c r="X32" s="12"/>
      <c r="Y32" s="13"/>
      <c r="Z32" s="12"/>
      <c r="AA32" s="12"/>
      <c r="AB32" s="12"/>
      <c r="AC32" s="12"/>
      <c r="AD32" s="12"/>
      <c r="AE32" s="12"/>
      <c r="AF32" s="12"/>
      <c r="AG32" s="12"/>
    </row>
    <row r="33" spans="1:33" s="2" customFormat="1" ht="14.25" customHeight="1" thickTop="1">
      <c r="A33" s="17">
        <v>1</v>
      </c>
      <c r="B33" s="13">
        <v>205</v>
      </c>
      <c r="C33" s="13" t="s">
        <v>18</v>
      </c>
      <c r="D33" s="18" t="s">
        <v>72</v>
      </c>
      <c r="E33" s="19" t="s">
        <v>73</v>
      </c>
      <c r="F33" s="19">
        <v>36435</v>
      </c>
      <c r="G33" s="20" t="s">
        <v>20</v>
      </c>
      <c r="H33" s="21" t="s">
        <v>21</v>
      </c>
      <c r="I33" s="21" t="s">
        <v>31</v>
      </c>
      <c r="J33" s="21"/>
      <c r="K33" s="22"/>
      <c r="L33" s="23">
        <f>(R33*60+S33)/86400</f>
        <v>8.7083333333333327E-4</v>
      </c>
      <c r="M33" s="24"/>
      <c r="N33" s="24"/>
      <c r="O33" s="25">
        <f>(L33-L$33)*86400</f>
        <v>0</v>
      </c>
      <c r="P33" s="26"/>
      <c r="Q33" s="17" t="str">
        <f>IF(L33&lt;=82.2/86400,"КМС",IF(L33&lt;=87.8/86400,"I разр.",IF(L33&lt;=94.2/86400,"II разр.",IF(L33&lt;=102/86400,"III разр.",IF(L33&lt;=111.6/86400,"I юн.",IF(L33&lt;=124.4/86400,"II юн.",IF(L33&lt;=140.4/86400,"III юн.","")))))))</f>
        <v>КМС</v>
      </c>
      <c r="R33" s="11">
        <v>1</v>
      </c>
      <c r="S33" s="16">
        <v>15.24</v>
      </c>
      <c r="T33" s="16"/>
      <c r="U33" s="12"/>
      <c r="V33" s="12"/>
      <c r="W33" s="12"/>
      <c r="X33" s="12"/>
      <c r="Y33" s="13"/>
      <c r="Z33" s="12"/>
      <c r="AA33" s="12"/>
      <c r="AB33" s="12"/>
      <c r="AC33" s="12"/>
      <c r="AD33" s="12"/>
      <c r="AE33" s="12"/>
      <c r="AF33" s="12"/>
      <c r="AG33" s="12"/>
    </row>
    <row r="34" spans="1:33" s="2" customFormat="1" ht="14.25" customHeight="1">
      <c r="A34" s="17">
        <v>2</v>
      </c>
      <c r="B34" s="13">
        <v>206</v>
      </c>
      <c r="C34" s="13" t="s">
        <v>18</v>
      </c>
      <c r="D34" s="18" t="s">
        <v>74</v>
      </c>
      <c r="E34" s="19" t="s">
        <v>73</v>
      </c>
      <c r="F34" s="19">
        <v>36465</v>
      </c>
      <c r="G34" s="20" t="s">
        <v>20</v>
      </c>
      <c r="H34" s="21" t="s">
        <v>21</v>
      </c>
      <c r="I34" s="21" t="s">
        <v>49</v>
      </c>
      <c r="J34" s="21"/>
      <c r="K34" s="22"/>
      <c r="L34" s="23">
        <f>(R34*60+S34)/86400</f>
        <v>8.7418981481481484E-4</v>
      </c>
      <c r="M34" s="24"/>
      <c r="N34" s="24"/>
      <c r="O34" s="25">
        <f t="shared" ref="O34:O42" si="1">(L34-L$33)*86400</f>
        <v>0.29000000000000759</v>
      </c>
      <c r="P34" s="26"/>
      <c r="Q34" s="17" t="str">
        <f>IF(L34&lt;=82.2/86400,"КМС",IF(L34&lt;=87.8/86400,"I разр.",IF(L34&lt;=94.2/86400,"II разр.",IF(L34&lt;=102/86400,"III разр.",IF(L34&lt;=111.6/86400,"I юн.",IF(L34&lt;=124.4/86400,"II юн.",IF(L34&lt;=140.4/86400,"III юн.","")))))))</f>
        <v>КМС</v>
      </c>
      <c r="R34" s="11">
        <v>1</v>
      </c>
      <c r="S34" s="16">
        <v>15.53</v>
      </c>
      <c r="T34" s="16"/>
      <c r="U34" s="12"/>
      <c r="V34" s="12"/>
      <c r="W34" s="12"/>
      <c r="X34" s="12"/>
      <c r="Y34" s="13"/>
      <c r="Z34" s="12"/>
      <c r="AA34" s="12"/>
      <c r="AB34" s="12"/>
      <c r="AC34" s="12"/>
      <c r="AD34" s="12"/>
      <c r="AE34" s="12"/>
      <c r="AF34" s="12"/>
      <c r="AG34" s="12"/>
    </row>
    <row r="35" spans="1:33" s="2" customFormat="1" ht="14.25" customHeight="1">
      <c r="A35" s="17">
        <v>3</v>
      </c>
      <c r="B35" s="13">
        <v>195</v>
      </c>
      <c r="C35" s="13" t="s">
        <v>18</v>
      </c>
      <c r="D35" s="18" t="s">
        <v>75</v>
      </c>
      <c r="E35" s="19" t="s">
        <v>73</v>
      </c>
      <c r="F35" s="19" t="s">
        <v>76</v>
      </c>
      <c r="G35" s="20" t="s">
        <v>20</v>
      </c>
      <c r="H35" s="21" t="s">
        <v>77</v>
      </c>
      <c r="I35" s="21" t="s">
        <v>37</v>
      </c>
      <c r="J35" s="21"/>
      <c r="K35" s="22"/>
      <c r="L35" s="23">
        <f>(R35*60+S35)/86400</f>
        <v>8.9710648148148158E-4</v>
      </c>
      <c r="M35" s="24"/>
      <c r="N35" s="24"/>
      <c r="O35" s="25">
        <f t="shared" si="1"/>
        <v>2.2700000000000142</v>
      </c>
      <c r="P35" s="26"/>
      <c r="Q35" s="17" t="str">
        <f>IF(L35&lt;=82.2/86400,"КМС",IF(L35&lt;=87.8/86400,"I разр.",IF(L35&lt;=94.2/86400,"II разр.",IF(L35&lt;=102/86400,"III разр.",IF(L35&lt;=111.6/86400,"I юн.",IF(L35&lt;=124.4/86400,"II юн.",IF(L35&lt;=140.4/86400,"III юн.","")))))))</f>
        <v>КМС</v>
      </c>
      <c r="R35" s="11">
        <v>1</v>
      </c>
      <c r="S35" s="16">
        <v>17.510000000000002</v>
      </c>
      <c r="T35" s="16"/>
      <c r="U35" s="12"/>
      <c r="V35" s="12"/>
      <c r="W35" s="12"/>
      <c r="X35" s="12"/>
      <c r="Y35" s="13"/>
      <c r="Z35" s="12"/>
      <c r="AA35" s="12"/>
      <c r="AB35" s="12"/>
      <c r="AC35" s="12"/>
      <c r="AD35" s="12"/>
      <c r="AE35" s="12"/>
      <c r="AF35" s="12"/>
      <c r="AG35" s="12"/>
    </row>
    <row r="36" spans="1:33" s="2" customFormat="1" ht="14.25" customHeight="1">
      <c r="A36" s="17">
        <v>4</v>
      </c>
      <c r="B36" s="13">
        <v>207</v>
      </c>
      <c r="C36" s="13" t="s">
        <v>13</v>
      </c>
      <c r="D36" s="18" t="s">
        <v>78</v>
      </c>
      <c r="E36" s="19" t="s">
        <v>73</v>
      </c>
      <c r="F36" s="19">
        <v>36571</v>
      </c>
      <c r="G36" s="20" t="s">
        <v>20</v>
      </c>
      <c r="H36" s="21" t="s">
        <v>21</v>
      </c>
      <c r="I36" s="21" t="s">
        <v>23</v>
      </c>
      <c r="J36" s="21"/>
      <c r="K36" s="27"/>
      <c r="L36" s="23">
        <f>(R36*60+S36)/86400</f>
        <v>9.1180555555555557E-4</v>
      </c>
      <c r="M36" s="24"/>
      <c r="N36" s="24"/>
      <c r="O36" s="25">
        <f t="shared" si="1"/>
        <v>3.5400000000000067</v>
      </c>
      <c r="P36" s="26"/>
      <c r="Q36" s="17" t="str">
        <f>IF(L36&lt;=82.2/86400,"КМС",IF(L36&lt;=87.8/86400,"I разр.",IF(L36&lt;=94.2/86400,"II разр.",IF(L36&lt;=102/86400,"III разр.",IF(L36&lt;=111.6/86400,"I юн.",IF(L36&lt;=124.4/86400,"II юн.",IF(L36&lt;=140.4/86400,"III юн.","")))))))</f>
        <v>КМС</v>
      </c>
      <c r="R36" s="11">
        <v>1</v>
      </c>
      <c r="S36" s="16">
        <v>18.78</v>
      </c>
      <c r="T36" s="16"/>
      <c r="U36" s="12"/>
      <c r="V36" s="12"/>
      <c r="W36" s="12"/>
      <c r="X36" s="12"/>
      <c r="Y36" s="13"/>
      <c r="Z36" s="12"/>
      <c r="AA36" s="12"/>
      <c r="AB36" s="12"/>
      <c r="AC36" s="12"/>
      <c r="AD36" s="12"/>
      <c r="AE36" s="12"/>
      <c r="AF36" s="12"/>
      <c r="AG36" s="12"/>
    </row>
    <row r="37" spans="1:33" s="2" customFormat="1" ht="14.25" customHeight="1">
      <c r="A37" s="17">
        <v>5</v>
      </c>
      <c r="B37" s="13">
        <v>201</v>
      </c>
      <c r="C37" s="13" t="s">
        <v>13</v>
      </c>
      <c r="D37" s="18" t="s">
        <v>79</v>
      </c>
      <c r="E37" s="19" t="s">
        <v>73</v>
      </c>
      <c r="F37" s="19">
        <v>36444</v>
      </c>
      <c r="G37" s="20" t="s">
        <v>20</v>
      </c>
      <c r="H37" s="21" t="s">
        <v>41</v>
      </c>
      <c r="I37" s="21" t="s">
        <v>37</v>
      </c>
      <c r="J37" s="21"/>
      <c r="K37" s="22"/>
      <c r="L37" s="23">
        <f>(R37*60+S37)/86400</f>
        <v>9.1226851851851842E-4</v>
      </c>
      <c r="M37" s="24"/>
      <c r="N37" s="24"/>
      <c r="O37" s="25">
        <f t="shared" si="1"/>
        <v>3.579999999999997</v>
      </c>
      <c r="P37" s="26"/>
      <c r="Q37" s="17" t="str">
        <f>IF(L37&lt;=82.2/86400,"КМС",IF(L37&lt;=87.8/86400,"I разр.",IF(L37&lt;=94.2/86400,"II разр.",IF(L37&lt;=102/86400,"III разр.",IF(L37&lt;=111.6/86400,"I юн.",IF(L37&lt;=124.4/86400,"II юн.",IF(L37&lt;=140.4/86400,"III юн.","")))))))</f>
        <v>КМС</v>
      </c>
      <c r="R37" s="11">
        <v>1</v>
      </c>
      <c r="S37" s="16">
        <v>18.82</v>
      </c>
      <c r="T37" s="16"/>
      <c r="U37" s="12"/>
      <c r="V37" s="12"/>
      <c r="W37" s="12"/>
      <c r="X37" s="12"/>
      <c r="Y37" s="13"/>
      <c r="Z37" s="12"/>
      <c r="AA37" s="12"/>
      <c r="AB37" s="12"/>
      <c r="AC37" s="12"/>
      <c r="AD37" s="12"/>
      <c r="AE37" s="12"/>
      <c r="AF37" s="12"/>
      <c r="AG37" s="12"/>
    </row>
    <row r="38" spans="1:33" s="2" customFormat="1" ht="14.25" customHeight="1">
      <c r="A38" s="17">
        <v>6</v>
      </c>
      <c r="B38" s="13">
        <v>200</v>
      </c>
      <c r="C38" s="13" t="s">
        <v>13</v>
      </c>
      <c r="D38" s="18" t="s">
        <v>80</v>
      </c>
      <c r="E38" s="19" t="s">
        <v>73</v>
      </c>
      <c r="F38" s="19">
        <v>36152</v>
      </c>
      <c r="G38" s="20" t="s">
        <v>20</v>
      </c>
      <c r="H38" s="21" t="s">
        <v>41</v>
      </c>
      <c r="I38" s="21" t="s">
        <v>49</v>
      </c>
      <c r="J38" s="21"/>
      <c r="K38" s="22"/>
      <c r="L38" s="23">
        <f>(R38*60+S38)/86400</f>
        <v>9.1840277777777775E-4</v>
      </c>
      <c r="M38" s="24"/>
      <c r="N38" s="24"/>
      <c r="O38" s="25">
        <f t="shared" si="1"/>
        <v>4.110000000000003</v>
      </c>
      <c r="P38" s="26"/>
      <c r="Q38" s="17" t="str">
        <f>IF(L38&lt;=82.2/86400,"КМС",IF(L38&lt;=87.8/86400,"I разр.",IF(L38&lt;=94.2/86400,"II разр.",IF(L38&lt;=102/86400,"III разр.",IF(L38&lt;=111.6/86400,"I юн.",IF(L38&lt;=124.4/86400,"II юн.",IF(L38&lt;=140.4/86400,"III юн.","")))))))</f>
        <v>КМС</v>
      </c>
      <c r="R38" s="11">
        <v>1</v>
      </c>
      <c r="S38" s="16">
        <v>19.350000000000001</v>
      </c>
      <c r="T38" s="16"/>
      <c r="U38" s="12"/>
      <c r="V38" s="12"/>
      <c r="W38" s="12"/>
      <c r="X38" s="12"/>
      <c r="Y38" s="13"/>
      <c r="Z38" s="12"/>
      <c r="AA38" s="12"/>
      <c r="AB38" s="12"/>
      <c r="AC38" s="12"/>
      <c r="AD38" s="12"/>
      <c r="AE38" s="12"/>
      <c r="AF38" s="12"/>
      <c r="AG38" s="12"/>
    </row>
    <row r="39" spans="1:33" s="2" customFormat="1" ht="14.25" customHeight="1">
      <c r="A39" s="17">
        <v>7</v>
      </c>
      <c r="B39" s="13">
        <v>203</v>
      </c>
      <c r="C39" s="13" t="s">
        <v>13</v>
      </c>
      <c r="D39" s="18" t="s">
        <v>81</v>
      </c>
      <c r="E39" s="19" t="s">
        <v>73</v>
      </c>
      <c r="F39" s="19">
        <v>36296</v>
      </c>
      <c r="G39" s="20" t="s">
        <v>30</v>
      </c>
      <c r="H39" s="21" t="s">
        <v>21</v>
      </c>
      <c r="I39" s="21" t="s">
        <v>47</v>
      </c>
      <c r="J39" s="21"/>
      <c r="K39" s="27"/>
      <c r="L39" s="23">
        <f>(R39*60+S39)/86400</f>
        <v>9.4328703703703708E-4</v>
      </c>
      <c r="M39" s="24"/>
      <c r="N39" s="24"/>
      <c r="O39" s="25">
        <f t="shared" si="1"/>
        <v>6.2600000000000087</v>
      </c>
      <c r="P39" s="26"/>
      <c r="Q39" s="17" t="s">
        <v>30</v>
      </c>
      <c r="R39" s="11">
        <v>1</v>
      </c>
      <c r="S39" s="16">
        <v>21.5</v>
      </c>
      <c r="T39" s="16"/>
      <c r="U39" s="12"/>
      <c r="V39" s="12"/>
      <c r="W39" s="12"/>
      <c r="X39" s="12"/>
      <c r="Y39" s="13"/>
      <c r="Z39" s="12"/>
      <c r="AA39" s="12"/>
      <c r="AB39" s="12"/>
      <c r="AC39" s="12"/>
      <c r="AD39" s="12"/>
      <c r="AE39" s="12"/>
      <c r="AF39" s="12"/>
      <c r="AG39" s="12"/>
    </row>
    <row r="40" spans="1:33" s="2" customFormat="1" ht="14.25" customHeight="1">
      <c r="A40" s="17">
        <v>8</v>
      </c>
      <c r="B40" s="13">
        <v>192</v>
      </c>
      <c r="C40" s="13" t="s">
        <v>18</v>
      </c>
      <c r="D40" s="18" t="s">
        <v>82</v>
      </c>
      <c r="E40" s="19" t="s">
        <v>73</v>
      </c>
      <c r="F40" s="19" t="s">
        <v>83</v>
      </c>
      <c r="G40" s="20" t="s">
        <v>30</v>
      </c>
      <c r="H40" s="21" t="s">
        <v>77</v>
      </c>
      <c r="I40" s="21" t="s">
        <v>84</v>
      </c>
      <c r="J40" s="21"/>
      <c r="K40" s="22"/>
      <c r="L40" s="23">
        <f>(R40*60+S40)/86400</f>
        <v>9.5393518518518516E-4</v>
      </c>
      <c r="M40" s="24"/>
      <c r="N40" s="24"/>
      <c r="O40" s="25">
        <f t="shared" si="1"/>
        <v>7.1800000000000033</v>
      </c>
      <c r="P40" s="26"/>
      <c r="Q40" s="17" t="str">
        <f>IF(L40&lt;=82.2/86400,"КМС",IF(L40&lt;=87.8/86400,"I разр.",IF(L40&lt;=94.2/86400,"II разр.",IF(L40&lt;=102/86400,"III разр.",IF(L40&lt;=111.6/86400,"I юн.",IF(L40&lt;=124.4/86400,"II юн.",IF(L40&lt;=140.4/86400,"III юн.","")))))))</f>
        <v>I разр.</v>
      </c>
      <c r="R40" s="11">
        <v>1</v>
      </c>
      <c r="S40" s="16">
        <v>22.42</v>
      </c>
      <c r="T40" s="16"/>
      <c r="U40" s="12"/>
      <c r="V40" s="12"/>
      <c r="W40" s="12"/>
      <c r="X40" s="12"/>
      <c r="Y40" s="13"/>
      <c r="Z40" s="12"/>
      <c r="AA40" s="12"/>
      <c r="AB40" s="12"/>
      <c r="AC40" s="12"/>
      <c r="AD40" s="12"/>
      <c r="AE40" s="12"/>
      <c r="AF40" s="12"/>
      <c r="AG40" s="12"/>
    </row>
    <row r="41" spans="1:33" s="2" customFormat="1" ht="14.25" customHeight="1">
      <c r="A41" s="17">
        <v>9</v>
      </c>
      <c r="B41" s="13">
        <v>202</v>
      </c>
      <c r="C41" s="13" t="s">
        <v>13</v>
      </c>
      <c r="D41" s="18" t="s">
        <v>85</v>
      </c>
      <c r="E41" s="19" t="s">
        <v>73</v>
      </c>
      <c r="F41" s="19"/>
      <c r="G41" s="20" t="s">
        <v>30</v>
      </c>
      <c r="H41" s="21" t="s">
        <v>41</v>
      </c>
      <c r="I41" s="21" t="s">
        <v>86</v>
      </c>
      <c r="J41" s="21"/>
      <c r="K41" s="22"/>
      <c r="L41" s="23">
        <f>(R41*60+S41)/86400</f>
        <v>9.7025462962962961E-4</v>
      </c>
      <c r="M41" s="24"/>
      <c r="N41" s="24"/>
      <c r="O41" s="25">
        <f t="shared" si="1"/>
        <v>8.5900000000000034</v>
      </c>
      <c r="P41" s="26"/>
      <c r="Q41" s="17" t="str">
        <f>IF(L41&lt;=82.2/86400,"КМС",IF(L41&lt;=87.8/86400,"I разр.",IF(L41&lt;=94.2/86400,"II разр.",IF(L41&lt;=102/86400,"III разр.",IF(L41&lt;=111.6/86400,"I юн.",IF(L41&lt;=124.4/86400,"II юн.",IF(L41&lt;=140.4/86400,"III юн.","")))))))</f>
        <v>I разр.</v>
      </c>
      <c r="R41" s="11">
        <v>1</v>
      </c>
      <c r="S41" s="16">
        <v>23.83</v>
      </c>
      <c r="T41" s="16"/>
      <c r="U41" s="12"/>
      <c r="V41" s="12"/>
      <c r="W41" s="12"/>
      <c r="X41" s="12"/>
      <c r="Y41" s="13"/>
      <c r="Z41" s="12"/>
      <c r="AA41" s="12"/>
      <c r="AB41" s="12"/>
      <c r="AC41" s="12"/>
      <c r="AD41" s="12"/>
      <c r="AE41" s="12"/>
      <c r="AF41" s="12"/>
      <c r="AG41" s="12"/>
    </row>
    <row r="42" spans="1:33" s="2" customFormat="1" ht="14.25" customHeight="1">
      <c r="A42" s="17">
        <v>10</v>
      </c>
      <c r="B42" s="13">
        <v>204</v>
      </c>
      <c r="C42" s="13" t="s">
        <v>18</v>
      </c>
      <c r="D42" s="18" t="s">
        <v>87</v>
      </c>
      <c r="E42" s="19" t="s">
        <v>73</v>
      </c>
      <c r="F42" s="19">
        <v>36327</v>
      </c>
      <c r="G42" s="20" t="s">
        <v>26</v>
      </c>
      <c r="H42" s="21" t="s">
        <v>21</v>
      </c>
      <c r="I42" s="21" t="s">
        <v>49</v>
      </c>
      <c r="J42" s="21"/>
      <c r="K42" s="22"/>
      <c r="L42" s="23">
        <f>(R42*60+S42)/86400</f>
        <v>1.0615740740740742E-3</v>
      </c>
      <c r="M42" s="24"/>
      <c r="N42" s="24"/>
      <c r="O42" s="25">
        <f t="shared" si="1"/>
        <v>16.480000000000011</v>
      </c>
      <c r="P42" s="26"/>
      <c r="Q42" s="17" t="str">
        <f>IF(L42&lt;=82.2/86400,"КМС",IF(L42&lt;=87.8/86400,"I разр.",IF(L42&lt;=94.2/86400,"II разр.",IF(L42&lt;=102/86400,"III разр.",IF(L42&lt;=111.6/86400,"I юн.",IF(L42&lt;=124.4/86400,"II юн.",IF(L42&lt;=140.4/86400,"III юн.","")))))))</f>
        <v>II разр.</v>
      </c>
      <c r="R42" s="11">
        <v>1</v>
      </c>
      <c r="S42" s="16">
        <v>31.72</v>
      </c>
      <c r="T42" s="16"/>
      <c r="U42" s="12"/>
      <c r="V42" s="12"/>
      <c r="W42" s="12"/>
      <c r="X42" s="12"/>
      <c r="Y42" s="13"/>
      <c r="Z42" s="12"/>
      <c r="AA42" s="12"/>
      <c r="AB42" s="12"/>
      <c r="AC42" s="12"/>
      <c r="AD42" s="12"/>
      <c r="AE42" s="12"/>
      <c r="AF42" s="12"/>
      <c r="AG42" s="12"/>
    </row>
    <row r="43" spans="1:33" s="2" customFormat="1" ht="14.25" customHeight="1" thickBot="1">
      <c r="A43" s="29"/>
      <c r="B43" s="30">
        <v>191</v>
      </c>
      <c r="C43" s="30" t="s">
        <v>18</v>
      </c>
      <c r="D43" s="31" t="s">
        <v>88</v>
      </c>
      <c r="E43" s="32" t="s">
        <v>73</v>
      </c>
      <c r="F43" s="32">
        <v>36577</v>
      </c>
      <c r="G43" s="33" t="s">
        <v>30</v>
      </c>
      <c r="H43" s="34" t="s">
        <v>77</v>
      </c>
      <c r="I43" s="34" t="s">
        <v>89</v>
      </c>
      <c r="J43" s="34"/>
      <c r="K43" s="35"/>
      <c r="L43" s="36" t="s">
        <v>90</v>
      </c>
      <c r="M43" s="37"/>
      <c r="N43" s="37"/>
      <c r="O43" s="38"/>
      <c r="P43" s="39"/>
      <c r="Q43" s="29" t="str">
        <f>IF(L43&lt;=82.2/86400,"КМС",IF(L43&lt;=87.8/86400,"I разр.",IF(L43&lt;=94.2/86400,"II разр.",IF(L43&lt;=102/86400,"III разр.",IF(L43&lt;=111.6/86400,"I юн.",IF(L43&lt;=124.4/86400,"II юн.",IF(L43&lt;=140.4/86400,"III юн.","")))))))</f>
        <v/>
      </c>
      <c r="R43" s="11"/>
      <c r="S43" s="16"/>
      <c r="T43" s="16"/>
      <c r="U43" s="12"/>
      <c r="V43" s="12"/>
      <c r="W43" s="12"/>
      <c r="X43" s="12"/>
      <c r="Y43" s="13"/>
      <c r="Z43" s="12"/>
      <c r="AA43" s="12"/>
      <c r="AB43" s="12"/>
      <c r="AC43" s="12"/>
      <c r="AD43" s="12"/>
      <c r="AE43" s="12"/>
      <c r="AF43" s="12"/>
      <c r="AG43" s="12"/>
    </row>
    <row r="44" spans="1:33" s="2" customFormat="1" ht="14.25" customHeight="1" thickTop="1">
      <c r="A44" s="17">
        <v>1</v>
      </c>
      <c r="B44" s="13">
        <v>216</v>
      </c>
      <c r="C44" s="13" t="s">
        <v>13</v>
      </c>
      <c r="D44" s="18" t="s">
        <v>91</v>
      </c>
      <c r="E44" s="19" t="s">
        <v>92</v>
      </c>
      <c r="F44" s="19">
        <v>32406</v>
      </c>
      <c r="G44" s="20" t="s">
        <v>93</v>
      </c>
      <c r="H44" s="21" t="s">
        <v>77</v>
      </c>
      <c r="I44" s="21" t="s">
        <v>49</v>
      </c>
      <c r="J44" s="21"/>
      <c r="K44" s="22"/>
      <c r="L44" s="23">
        <f>(R44*60+S44)/86400</f>
        <v>8.3020833333333341E-4</v>
      </c>
      <c r="M44" s="24"/>
      <c r="N44" s="24"/>
      <c r="O44" s="25">
        <f>(L44-L$44)*86400</f>
        <v>0</v>
      </c>
      <c r="P44" s="26"/>
      <c r="Q44" s="17" t="s">
        <v>93</v>
      </c>
      <c r="R44" s="11">
        <v>1</v>
      </c>
      <c r="S44" s="16">
        <v>11.73</v>
      </c>
      <c r="T44" s="16"/>
      <c r="U44" s="12"/>
      <c r="V44" s="12"/>
      <c r="W44" s="12"/>
      <c r="X44" s="12"/>
      <c r="Y44" s="13"/>
      <c r="Z44" s="12"/>
      <c r="AA44" s="12"/>
      <c r="AB44" s="12"/>
      <c r="AC44" s="12"/>
      <c r="AD44" s="12"/>
      <c r="AE44" s="12"/>
      <c r="AF44" s="12"/>
      <c r="AG44" s="12"/>
    </row>
    <row r="45" spans="1:33" s="2" customFormat="1" ht="14.25" customHeight="1">
      <c r="A45" s="17">
        <v>2</v>
      </c>
      <c r="B45" s="13">
        <v>221</v>
      </c>
      <c r="C45" s="13" t="s">
        <v>18</v>
      </c>
      <c r="D45" s="18" t="s">
        <v>94</v>
      </c>
      <c r="E45" s="19" t="s">
        <v>92</v>
      </c>
      <c r="F45" s="19">
        <v>34521</v>
      </c>
      <c r="G45" s="20" t="s">
        <v>93</v>
      </c>
      <c r="H45" s="21" t="s">
        <v>41</v>
      </c>
      <c r="I45" s="21" t="s">
        <v>31</v>
      </c>
      <c r="J45" s="21"/>
      <c r="K45" s="27"/>
      <c r="L45" s="23">
        <f>(R45*60+S45)/86400</f>
        <v>8.3888888888888891E-4</v>
      </c>
      <c r="M45" s="24"/>
      <c r="N45" s="24"/>
      <c r="O45" s="25">
        <f t="shared" ref="O45:O50" si="2">(L45-L$44)*86400</f>
        <v>0.74999999999999545</v>
      </c>
      <c r="P45" s="26"/>
      <c r="Q45" s="17" t="s">
        <v>93</v>
      </c>
      <c r="R45" s="11">
        <v>1</v>
      </c>
      <c r="S45" s="16">
        <v>12.48</v>
      </c>
      <c r="T45" s="16"/>
      <c r="U45" s="12"/>
      <c r="V45" s="12"/>
      <c r="W45" s="12"/>
      <c r="X45" s="12"/>
      <c r="Y45" s="13"/>
      <c r="Z45" s="12"/>
      <c r="AA45" s="12"/>
      <c r="AB45" s="12"/>
      <c r="AC45" s="12"/>
      <c r="AD45" s="12"/>
      <c r="AE45" s="12"/>
      <c r="AF45" s="12"/>
      <c r="AG45" s="12"/>
    </row>
    <row r="46" spans="1:33" s="2" customFormat="1" ht="14.25" customHeight="1">
      <c r="A46" s="17">
        <v>3</v>
      </c>
      <c r="B46" s="13">
        <v>220</v>
      </c>
      <c r="C46" s="13" t="s">
        <v>18</v>
      </c>
      <c r="D46" s="18" t="s">
        <v>95</v>
      </c>
      <c r="E46" s="19" t="s">
        <v>92</v>
      </c>
      <c r="F46" s="19">
        <v>34894</v>
      </c>
      <c r="G46" s="20" t="s">
        <v>93</v>
      </c>
      <c r="H46" s="21" t="s">
        <v>41</v>
      </c>
      <c r="I46" s="21" t="s">
        <v>23</v>
      </c>
      <c r="J46" s="21"/>
      <c r="K46" s="27"/>
      <c r="L46" s="23">
        <f>(R46*60+S46)/86400</f>
        <v>8.7106481481481486E-4</v>
      </c>
      <c r="M46" s="24"/>
      <c r="N46" s="24"/>
      <c r="O46" s="25">
        <f t="shared" si="2"/>
        <v>3.5299999999999976</v>
      </c>
      <c r="P46" s="26"/>
      <c r="Q46" s="17" t="str">
        <f>IF(L46&lt;=82.2/86400,"КМС",IF(L46&lt;=87.8/86400,"I разр.",IF(L46&lt;=94.2/86400,"II разр.",IF(L46&lt;=102/86400,"III разр.",IF(L46&lt;=111.6/86400,"I юн.",IF(L46&lt;=124.4/86400,"II юн.",IF(L46&lt;=140.4/86400,"III юн.","")))))))</f>
        <v>КМС</v>
      </c>
      <c r="R46" s="11">
        <v>1</v>
      </c>
      <c r="S46" s="16">
        <v>15.26</v>
      </c>
      <c r="T46" s="16"/>
      <c r="U46" s="12"/>
      <c r="V46" s="12"/>
      <c r="W46" s="12"/>
      <c r="X46" s="12"/>
      <c r="Y46" s="13"/>
      <c r="Z46" s="12"/>
      <c r="AA46" s="12"/>
      <c r="AB46" s="12"/>
      <c r="AC46" s="12"/>
      <c r="AD46" s="12"/>
      <c r="AE46" s="12"/>
      <c r="AF46" s="12"/>
      <c r="AG46" s="12"/>
    </row>
    <row r="47" spans="1:33" s="2" customFormat="1" ht="14.25" customHeight="1">
      <c r="A47" s="17">
        <v>4</v>
      </c>
      <c r="B47" s="13">
        <v>213</v>
      </c>
      <c r="C47" s="13" t="s">
        <v>13</v>
      </c>
      <c r="D47" s="18" t="s">
        <v>96</v>
      </c>
      <c r="E47" s="19" t="s">
        <v>97</v>
      </c>
      <c r="F47" s="19">
        <v>35617</v>
      </c>
      <c r="G47" s="20" t="s">
        <v>93</v>
      </c>
      <c r="H47" s="21" t="s">
        <v>41</v>
      </c>
      <c r="I47" s="21" t="s">
        <v>47</v>
      </c>
      <c r="J47" s="21"/>
      <c r="K47" s="22"/>
      <c r="L47" s="23">
        <f>(R47*60+S47)/86400</f>
        <v>8.8194444444444453E-4</v>
      </c>
      <c r="M47" s="24"/>
      <c r="N47" s="24"/>
      <c r="O47" s="25">
        <f t="shared" si="2"/>
        <v>4.4700000000000006</v>
      </c>
      <c r="P47" s="26"/>
      <c r="Q47" s="17" t="str">
        <f>IF(L47&lt;=82.2/86400,"КМС",IF(L47&lt;=87.8/86400,"I разр.",IF(L47&lt;=94.2/86400,"II разр.",IF(L47&lt;=102/86400,"III разр.",IF(L47&lt;=111.6/86400,"I юн.",IF(L47&lt;=124.4/86400,"II юн.",IF(L47&lt;=140.4/86400,"III юн.","")))))))</f>
        <v>КМС</v>
      </c>
      <c r="R47" s="11">
        <v>1</v>
      </c>
      <c r="S47" s="16">
        <v>16.2</v>
      </c>
      <c r="T47" s="16"/>
      <c r="U47" s="12"/>
      <c r="V47" s="12"/>
      <c r="W47" s="12"/>
      <c r="X47" s="12"/>
      <c r="Y47" s="13"/>
      <c r="Z47" s="12"/>
      <c r="AA47" s="12"/>
      <c r="AB47" s="12"/>
      <c r="AC47" s="12"/>
      <c r="AD47" s="12"/>
      <c r="AE47" s="12"/>
      <c r="AF47" s="12"/>
      <c r="AG47" s="12"/>
    </row>
    <row r="48" spans="1:33" s="2" customFormat="1" ht="14.25" customHeight="1">
      <c r="A48" s="17">
        <v>5</v>
      </c>
      <c r="B48" s="13">
        <v>219</v>
      </c>
      <c r="C48" s="13" t="s">
        <v>18</v>
      </c>
      <c r="D48" s="18" t="s">
        <v>98</v>
      </c>
      <c r="E48" s="19" t="s">
        <v>92</v>
      </c>
      <c r="F48" s="19">
        <v>38479</v>
      </c>
      <c r="G48" s="20"/>
      <c r="H48" s="21" t="s">
        <v>99</v>
      </c>
      <c r="I48" s="21" t="s">
        <v>39</v>
      </c>
      <c r="J48" s="21"/>
      <c r="K48" s="22"/>
      <c r="L48" s="23">
        <f>(R48*60+S48)/86400</f>
        <v>9.306712962962963E-4</v>
      </c>
      <c r="M48" s="24"/>
      <c r="N48" s="24"/>
      <c r="O48" s="25">
        <f t="shared" si="2"/>
        <v>8.6799999999999944</v>
      </c>
      <c r="P48" s="26"/>
      <c r="Q48" s="17" t="str">
        <f>IF(L48&lt;=82.2/86400,"КМС",IF(L48&lt;=87.8/86400,"I разр.",IF(L48&lt;=94.2/86400,"II разр.",IF(L48&lt;=102/86400,"III разр.",IF(L48&lt;=111.6/86400,"I юн.",IF(L48&lt;=124.4/86400,"II юн.",IF(L48&lt;=140.4/86400,"III юн.","")))))))</f>
        <v>КМС</v>
      </c>
      <c r="R48" s="11">
        <v>1</v>
      </c>
      <c r="S48" s="16">
        <v>20.41</v>
      </c>
      <c r="T48" s="16"/>
      <c r="U48" s="12"/>
      <c r="V48" s="12"/>
      <c r="W48" s="12"/>
      <c r="X48" s="12"/>
      <c r="Y48" s="13"/>
      <c r="Z48" s="12"/>
      <c r="AA48" s="12"/>
      <c r="AB48" s="12"/>
      <c r="AC48" s="12"/>
      <c r="AD48" s="12"/>
      <c r="AE48" s="12"/>
      <c r="AF48" s="12"/>
      <c r="AG48" s="12"/>
    </row>
    <row r="49" spans="1:38" s="2" customFormat="1" ht="14.25" customHeight="1">
      <c r="A49" s="17">
        <v>6</v>
      </c>
      <c r="B49" s="13">
        <v>214</v>
      </c>
      <c r="C49" s="13" t="s">
        <v>13</v>
      </c>
      <c r="D49" s="18" t="s">
        <v>100</v>
      </c>
      <c r="E49" s="19" t="s">
        <v>97</v>
      </c>
      <c r="F49" s="19">
        <v>35855</v>
      </c>
      <c r="G49" s="20" t="s">
        <v>20</v>
      </c>
      <c r="H49" s="21" t="s">
        <v>41</v>
      </c>
      <c r="I49" s="21" t="s">
        <v>52</v>
      </c>
      <c r="J49" s="21"/>
      <c r="K49" s="27"/>
      <c r="L49" s="23">
        <f>(R49*60+S49)/86400</f>
        <v>9.4016203703703709E-4</v>
      </c>
      <c r="M49" s="24"/>
      <c r="N49" s="24"/>
      <c r="O49" s="25">
        <f t="shared" si="2"/>
        <v>9.4999999999999982</v>
      </c>
      <c r="P49" s="26"/>
      <c r="Q49" s="17" t="s">
        <v>30</v>
      </c>
      <c r="R49" s="11">
        <v>1</v>
      </c>
      <c r="S49" s="16">
        <v>21.23</v>
      </c>
      <c r="T49" s="16"/>
      <c r="U49" s="12"/>
      <c r="V49" s="12"/>
      <c r="W49" s="12"/>
      <c r="X49" s="12"/>
      <c r="Y49" s="13"/>
      <c r="Z49" s="12"/>
      <c r="AA49" s="12"/>
      <c r="AB49" s="12"/>
      <c r="AC49" s="12"/>
      <c r="AD49" s="12"/>
      <c r="AE49" s="12"/>
      <c r="AF49" s="12"/>
      <c r="AG49" s="12"/>
    </row>
    <row r="50" spans="1:38" s="2" customFormat="1" ht="14.25" customHeight="1">
      <c r="A50" s="17">
        <v>7</v>
      </c>
      <c r="B50" s="13">
        <v>217</v>
      </c>
      <c r="C50" s="13" t="s">
        <v>18</v>
      </c>
      <c r="D50" s="18" t="s">
        <v>101</v>
      </c>
      <c r="E50" s="19" t="s">
        <v>92</v>
      </c>
      <c r="F50" s="19">
        <v>32693</v>
      </c>
      <c r="G50" s="20"/>
      <c r="H50" s="21" t="s">
        <v>16</v>
      </c>
      <c r="I50" s="21" t="s">
        <v>23</v>
      </c>
      <c r="J50" s="21"/>
      <c r="K50" s="22"/>
      <c r="L50" s="23">
        <f>(R50*60+S50)/86400</f>
        <v>1.0171296296296295E-3</v>
      </c>
      <c r="M50" s="24"/>
      <c r="N50" s="24"/>
      <c r="O50" s="25">
        <f t="shared" si="2"/>
        <v>16.149999999999988</v>
      </c>
      <c r="P50" s="26"/>
      <c r="Q50" s="17" t="str">
        <f>IF(L50&lt;=82.2/86400,"КМС",IF(L50&lt;=87.8/86400,"I разр.",IF(L50&lt;=94.2/86400,"II разр.",IF(L50&lt;=102/86400,"III разр.",IF(L50&lt;=111.6/86400,"I юн.",IF(L50&lt;=124.4/86400,"II юн.",IF(L50&lt;=140.4/86400,"III юн.","")))))))</f>
        <v>II разр.</v>
      </c>
      <c r="R50" s="11">
        <v>1</v>
      </c>
      <c r="S50" s="16">
        <v>27.88</v>
      </c>
      <c r="T50" s="16"/>
      <c r="U50" s="12"/>
      <c r="V50" s="12"/>
      <c r="W50" s="12"/>
      <c r="X50" s="12"/>
      <c r="Y50" s="13"/>
      <c r="Z50" s="12"/>
      <c r="AA50" s="12"/>
      <c r="AB50" s="12"/>
      <c r="AC50" s="12"/>
      <c r="AD50" s="12"/>
      <c r="AE50" s="12"/>
      <c r="AF50" s="12"/>
      <c r="AG50" s="12"/>
    </row>
    <row r="51" spans="1:38" s="2" customFormat="1" ht="2.25" customHeight="1" thickBot="1">
      <c r="A51" s="29"/>
      <c r="B51" s="30"/>
      <c r="C51" s="30"/>
      <c r="D51" s="31"/>
      <c r="E51" s="32"/>
      <c r="F51" s="33"/>
      <c r="G51" s="33"/>
      <c r="H51" s="34"/>
      <c r="I51" s="34"/>
      <c r="J51" s="34"/>
      <c r="K51" s="40"/>
      <c r="L51" s="41"/>
      <c r="M51" s="42"/>
      <c r="N51" s="42"/>
      <c r="O51" s="43"/>
      <c r="P51" s="43"/>
      <c r="Q51" s="29"/>
      <c r="R51" s="11"/>
      <c r="S51" s="16"/>
      <c r="T51" s="16"/>
      <c r="U51" s="12"/>
      <c r="V51" s="12"/>
      <c r="W51" s="12"/>
      <c r="X51" s="12"/>
      <c r="Y51" s="13"/>
      <c r="Z51" s="12"/>
      <c r="AA51" s="12"/>
      <c r="AB51" s="12"/>
      <c r="AC51" s="12"/>
      <c r="AD51" s="12"/>
      <c r="AE51" s="12"/>
      <c r="AF51" s="12"/>
      <c r="AG51" s="12"/>
    </row>
    <row r="52" spans="1:38" s="2" customFormat="1" ht="6.6" customHeight="1" thickTop="1"/>
    <row r="53" spans="1:38" s="2" customFormat="1" ht="14.25" customHeight="1">
      <c r="B53" s="44" t="s">
        <v>102</v>
      </c>
      <c r="C53" s="44"/>
      <c r="D53" s="45"/>
      <c r="E53" s="45"/>
      <c r="F53" s="45"/>
      <c r="G53" s="46"/>
      <c r="H53" s="46"/>
      <c r="L53" s="46" t="s">
        <v>103</v>
      </c>
      <c r="M53" s="44"/>
      <c r="N53" s="44"/>
      <c r="O53" s="44"/>
      <c r="P53" s="47"/>
    </row>
    <row r="54" spans="1:38" s="2" customFormat="1" ht="14.25" customHeight="1">
      <c r="B54" s="44" t="s">
        <v>104</v>
      </c>
      <c r="C54" s="44"/>
      <c r="D54" s="48"/>
      <c r="E54" s="49"/>
      <c r="F54" s="50"/>
      <c r="G54" s="46"/>
      <c r="H54" s="46"/>
      <c r="I54" s="21"/>
      <c r="L54" s="46" t="s">
        <v>105</v>
      </c>
      <c r="M54" s="44"/>
      <c r="N54" s="44"/>
      <c r="O54" s="44"/>
      <c r="P54" s="47"/>
    </row>
    <row r="55" spans="1:38" s="2" customFormat="1" ht="14.25" customHeight="1">
      <c r="A55" s="17"/>
      <c r="B55" s="51"/>
      <c r="C55" s="51"/>
      <c r="D55" s="52"/>
      <c r="E55" s="53"/>
      <c r="F55" s="54"/>
      <c r="G55" s="54"/>
      <c r="H55" s="55"/>
      <c r="I55" s="22"/>
      <c r="J55" s="22"/>
      <c r="K55" s="56"/>
      <c r="L55" s="46" t="s">
        <v>106</v>
      </c>
      <c r="M55" s="57"/>
      <c r="N55" s="58"/>
      <c r="O55" s="58"/>
      <c r="P55" s="17"/>
      <c r="Q55" s="59"/>
      <c r="R55" s="16"/>
      <c r="S55" s="16"/>
      <c r="V55" s="12"/>
      <c r="W55" s="12"/>
      <c r="X55" s="13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</row>
    <row r="56" spans="1:38" ht="14.25" customHeight="1"/>
    <row r="57" spans="1:38" s="2" customFormat="1">
      <c r="B57" s="44" t="s">
        <v>107</v>
      </c>
    </row>
    <row r="58" spans="1:38" s="2" customFormat="1"/>
    <row r="59" spans="1:38" s="2" customFormat="1" ht="7.5" customHeight="1"/>
    <row r="60" spans="1:38" s="2" customFormat="1"/>
    <row r="61" spans="1:38" s="2" customFormat="1" ht="17.25" customHeight="1">
      <c r="A61" s="60" t="s">
        <v>108</v>
      </c>
      <c r="B61" s="60"/>
      <c r="C61" s="60"/>
      <c r="D61" s="60"/>
      <c r="E61" s="61"/>
      <c r="F61" s="62"/>
      <c r="G61" s="61"/>
      <c r="H61" s="63" t="s">
        <v>109</v>
      </c>
      <c r="I61" s="63"/>
      <c r="J61" s="63"/>
      <c r="K61" s="63"/>
      <c r="L61" s="63"/>
      <c r="M61" s="63"/>
      <c r="N61" s="63"/>
      <c r="O61" s="63"/>
      <c r="P61" s="17"/>
      <c r="Q61" s="11"/>
      <c r="R61" s="16"/>
      <c r="S61" s="16"/>
      <c r="T61" s="12"/>
      <c r="U61" s="12"/>
      <c r="V61" s="12"/>
      <c r="W61" s="12"/>
      <c r="X61" s="13"/>
      <c r="Y61" s="12"/>
      <c r="Z61" s="12"/>
      <c r="AA61" s="12"/>
      <c r="AB61" s="12"/>
      <c r="AC61" s="12"/>
      <c r="AD61" s="12"/>
      <c r="AE61" s="12"/>
      <c r="AF61" s="12"/>
    </row>
    <row r="62" spans="1:38" s="2" customFormat="1"/>
    <row r="63" spans="1:38" s="2" customFormat="1"/>
    <row r="64" spans="1:38" s="2" customFormat="1"/>
    <row r="69" s="2" customFormat="1"/>
    <row r="70" s="2" customFormat="1"/>
  </sheetData>
  <dataConsolidate/>
  <mergeCells count="8">
    <mergeCell ref="A61:D61"/>
    <mergeCell ref="H61:O61"/>
    <mergeCell ref="A1:Q1"/>
    <mergeCell ref="A2:Q2"/>
    <mergeCell ref="A3:Q3"/>
    <mergeCell ref="A4:D4"/>
    <mergeCell ref="J4:Q4"/>
    <mergeCell ref="C5:J5"/>
  </mergeCells>
  <pageMargins left="0.39370078740157483" right="0.39370078740157483" top="0.19685039370078741" bottom="0.19685039370078741" header="0.51181102362204722" footer="0.19685039370078741"/>
  <pageSetup paperSize="9" scale="95" orientation="portrait" r:id="rId1"/>
  <headerFooter alignWithMargins="0"/>
  <drawing r:id="rId2"/>
  <legacyDrawing r:id="rId3"/>
  <controls>
    <control shapeId="1027" r:id="rId4" name="CommandButton3"/>
    <control shapeId="1026" r:id="rId5" name="CommandButton2"/>
    <control shapeId="1025" r:id="rId6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500_21</vt:lpstr>
      <vt:lpstr>Men500_2</vt:lpstr>
      <vt:lpstr>'500_21'!Заголовки_для_печати</vt:lpstr>
      <vt:lpstr>'500_21'!Область_печати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2016-04-02T14:07:38Z</dcterms:created>
  <dcterms:modified xsi:type="dcterms:W3CDTF">2016-04-02T14:08:00Z</dcterms:modified>
</cp:coreProperties>
</file>